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640"/>
  </bookViews>
  <sheets>
    <sheet name="BUDGET 2012-13 (2)" sheetId="29" r:id="rId1"/>
    <sheet name="BUDGET 2012-13" sheetId="28" r:id="rId2"/>
    <sheet name="INCOME" sheetId="26" r:id="rId3"/>
    <sheet name="EXPENSES" sheetId="3" r:id="rId4"/>
    <sheet name="Treasurer'r Report 7-24-12" sheetId="27" r:id="rId5"/>
    <sheet name="Governance" sheetId="15" r:id="rId6"/>
    <sheet name="Office Maintenance" sheetId="17" r:id="rId7"/>
    <sheet name="Membership" sheetId="21" r:id="rId8"/>
    <sheet name="Administrative" sheetId="22" r:id="rId9"/>
    <sheet name="IEA Payments" sheetId="23" r:id="rId10"/>
    <sheet name="Other" sheetId="24" r:id="rId11"/>
    <sheet name="Negotiations" sheetId="25" r:id="rId12"/>
    <sheet name="Bank Statement" sheetId="11" r:id="rId13"/>
  </sheets>
  <definedNames>
    <definedName name="_xlnm._FilterDatabase" localSheetId="2" hidden="1">INCOME!$A$4:$E$4</definedName>
    <definedName name="_xlnm.Print_Titles" localSheetId="4">'Treasurer''r Report 7-24-12'!$29:$29</definedName>
  </definedNames>
  <calcPr calcId="145621"/>
  <pivotCaches>
    <pivotCache cacheId="0" r:id="rId14"/>
    <pivotCache cacheId="1" r:id="rId15"/>
  </pivotCaches>
</workbook>
</file>

<file path=xl/calcChain.xml><?xml version="1.0" encoding="utf-8"?>
<calcChain xmlns="http://schemas.openxmlformats.org/spreadsheetml/2006/main">
  <c r="C16" i="29" l="1"/>
  <c r="C86" i="29"/>
  <c r="B86" i="29"/>
  <c r="C80" i="29"/>
  <c r="B80" i="29"/>
  <c r="C74" i="29"/>
  <c r="B74" i="29"/>
  <c r="C50" i="29"/>
  <c r="B50" i="29"/>
  <c r="C42" i="29"/>
  <c r="B42" i="29"/>
  <c r="C38" i="29"/>
  <c r="B38" i="29"/>
  <c r="B89" i="29" s="1"/>
  <c r="B91" i="29" s="1"/>
  <c r="C27" i="29"/>
  <c r="C28" i="29" s="1"/>
  <c r="C90" i="29" s="1"/>
  <c r="C26" i="29"/>
  <c r="C18" i="29"/>
  <c r="C17" i="29"/>
  <c r="B14" i="29"/>
  <c r="C14" i="29" s="1"/>
  <c r="C10" i="29"/>
  <c r="C8" i="29"/>
  <c r="C89" i="29" l="1"/>
  <c r="C19" i="29"/>
  <c r="C21" i="29" s="1"/>
  <c r="C91" i="29"/>
  <c r="C22" i="29" s="1"/>
  <c r="C87" i="29" s="1"/>
  <c r="C85" i="28"/>
  <c r="B85" i="28"/>
  <c r="C79" i="28"/>
  <c r="B79" i="28"/>
  <c r="C73" i="28"/>
  <c r="B73" i="28"/>
  <c r="C49" i="28"/>
  <c r="B49" i="28"/>
  <c r="C42" i="28"/>
  <c r="B42" i="28"/>
  <c r="C38" i="28"/>
  <c r="C88" i="28" s="1"/>
  <c r="B38" i="28"/>
  <c r="C27" i="28"/>
  <c r="C26" i="28"/>
  <c r="C28" i="28" s="1"/>
  <c r="C89" i="28" s="1"/>
  <c r="C18" i="28"/>
  <c r="C17" i="28"/>
  <c r="C19" i="28" s="1"/>
  <c r="C21" i="28" s="1"/>
  <c r="C16" i="28"/>
  <c r="B14" i="28"/>
  <c r="C14" i="28" s="1"/>
  <c r="C10" i="28"/>
  <c r="C8" i="28"/>
  <c r="C23" i="29" l="1"/>
  <c r="C90" i="28"/>
  <c r="C22" i="28" s="1"/>
  <c r="C86" i="28" s="1"/>
  <c r="B88" i="28"/>
  <c r="B90" i="28" s="1"/>
  <c r="C23" i="28" l="1"/>
  <c r="C18" i="27" l="1"/>
  <c r="D84" i="27" l="1"/>
  <c r="C82" i="27"/>
  <c r="D82" i="27" s="1"/>
  <c r="D79" i="27"/>
  <c r="B77" i="27"/>
  <c r="C76" i="27"/>
  <c r="D76" i="27" s="1"/>
  <c r="C75" i="27"/>
  <c r="D75" i="27" s="1"/>
  <c r="D74" i="27"/>
  <c r="C73" i="27"/>
  <c r="B71" i="27"/>
  <c r="D70" i="27"/>
  <c r="C69" i="27"/>
  <c r="D69" i="27" s="1"/>
  <c r="D68" i="27"/>
  <c r="C67" i="27"/>
  <c r="D67" i="27" s="1"/>
  <c r="D66" i="27"/>
  <c r="C65" i="27"/>
  <c r="D65" i="27" s="1"/>
  <c r="D64" i="27"/>
  <c r="C64" i="27"/>
  <c r="D63" i="27"/>
  <c r="C63" i="27"/>
  <c r="D62" i="27"/>
  <c r="C62" i="27"/>
  <c r="D61" i="27"/>
  <c r="C61" i="27"/>
  <c r="D60" i="27"/>
  <c r="C60" i="27"/>
  <c r="D59" i="27"/>
  <c r="C59" i="27"/>
  <c r="D58" i="27"/>
  <c r="C58" i="27"/>
  <c r="D57" i="27"/>
  <c r="C57" i="27"/>
  <c r="D56" i="27"/>
  <c r="C56" i="27"/>
  <c r="D55" i="27"/>
  <c r="C55" i="27"/>
  <c r="D54" i="27"/>
  <c r="C53" i="27"/>
  <c r="D53" i="27" s="1"/>
  <c r="D52" i="27"/>
  <c r="D51" i="27"/>
  <c r="C50" i="27"/>
  <c r="C71" i="27" s="1"/>
  <c r="B48" i="27"/>
  <c r="D47" i="27"/>
  <c r="C46" i="27"/>
  <c r="D46" i="27" s="1"/>
  <c r="D45" i="27"/>
  <c r="C44" i="27"/>
  <c r="D44" i="27" s="1"/>
  <c r="D43" i="27"/>
  <c r="C42" i="27"/>
  <c r="D42" i="27" s="1"/>
  <c r="C40" i="27"/>
  <c r="B40" i="27"/>
  <c r="D39" i="27"/>
  <c r="D38" i="27"/>
  <c r="B36" i="27"/>
  <c r="C35" i="27"/>
  <c r="D35" i="27" s="1"/>
  <c r="C34" i="27"/>
  <c r="D34" i="27" s="1"/>
  <c r="C33" i="27"/>
  <c r="D33" i="27" s="1"/>
  <c r="C32" i="27"/>
  <c r="D32" i="27" s="1"/>
  <c r="C31" i="27"/>
  <c r="C26" i="27"/>
  <c r="C25" i="27"/>
  <c r="B17" i="27"/>
  <c r="B16" i="27"/>
  <c r="B15" i="27"/>
  <c r="C13" i="27"/>
  <c r="B12" i="27"/>
  <c r="E27" i="26"/>
  <c r="E21" i="26"/>
  <c r="C77" i="27" l="1"/>
  <c r="E29" i="26"/>
  <c r="C16" i="27"/>
  <c r="C19" i="27" s="1"/>
  <c r="C21" i="27" s="1"/>
  <c r="B19" i="27"/>
  <c r="C27" i="27"/>
  <c r="C88" i="27" s="1"/>
  <c r="C36" i="27"/>
  <c r="D36" i="27" s="1"/>
  <c r="D40" i="27"/>
  <c r="B25" i="27"/>
  <c r="B88" i="27" s="1"/>
  <c r="B87" i="27"/>
  <c r="D73" i="27"/>
  <c r="D77" i="27" s="1"/>
  <c r="C48" i="27"/>
  <c r="D31" i="27"/>
  <c r="D50" i="27"/>
  <c r="D71" i="27" s="1"/>
  <c r="B89" i="27" l="1"/>
  <c r="C87" i="27"/>
  <c r="C89" i="27"/>
  <c r="D89" i="27" s="1"/>
  <c r="D87" i="27"/>
  <c r="D48" i="27"/>
  <c r="E115" i="3" l="1"/>
</calcChain>
</file>

<file path=xl/sharedStrings.xml><?xml version="1.0" encoding="utf-8"?>
<sst xmlns="http://schemas.openxmlformats.org/spreadsheetml/2006/main" count="1231" uniqueCount="375">
  <si>
    <t>Account Name : PREFERRED CHECKING</t>
  </si>
  <si>
    <t>Account Number : 7633344-30</t>
  </si>
  <si>
    <t>Date</t>
  </si>
  <si>
    <t>Description</t>
  </si>
  <si>
    <t>Memo</t>
  </si>
  <si>
    <t>Balance</t>
  </si>
  <si>
    <t>College of DuPag 2273</t>
  </si>
  <si>
    <t>CHECK PYMT : ACH Withdrawal</t>
  </si>
  <si>
    <t xml:space="preserve"> </t>
  </si>
  <si>
    <t>SHARE DRAFT # 2277</t>
  </si>
  <si>
    <t>Share Draft</t>
  </si>
  <si>
    <t>COD ACCOUNTS PAY</t>
  </si>
  <si>
    <t>Electronic Transaction</t>
  </si>
  <si>
    <t>CHECK # 2275</t>
  </si>
  <si>
    <t>CHECK # 2276</t>
  </si>
  <si>
    <t>CHECK # 2274</t>
  </si>
  <si>
    <t>CHECK # 2271</t>
  </si>
  <si>
    <t>CHECK # 2272</t>
  </si>
  <si>
    <t>CHECK # 2270</t>
  </si>
  <si>
    <t>CHECK # 2258</t>
  </si>
  <si>
    <t>CHECK # 2269</t>
  </si>
  <si>
    <t>CHECK # 2265</t>
  </si>
  <si>
    <t>College of DuPag 2268</t>
  </si>
  <si>
    <t>College of DuPag 2267</t>
  </si>
  <si>
    <t>CHECK # 2264</t>
  </si>
  <si>
    <t>CHECK # 2250</t>
  </si>
  <si>
    <t>College of DuPag 2249</t>
  </si>
  <si>
    <t>Online Banking Apr. 24. 2012</t>
  </si>
  <si>
    <t>CHECK # 2266</t>
  </si>
  <si>
    <t>SHARE DRAFT # 2260</t>
  </si>
  <si>
    <t>CHECK # 2259</t>
  </si>
  <si>
    <t>CHECK # 2263</t>
  </si>
  <si>
    <t>CHECK # 2262</t>
  </si>
  <si>
    <t>CHECK # 2255</t>
  </si>
  <si>
    <t>CHECK # 2248</t>
  </si>
  <si>
    <t>CHECK # 2261</t>
  </si>
  <si>
    <t>CHECK # 2256</t>
  </si>
  <si>
    <t>CHECK # 2257</t>
  </si>
  <si>
    <t>CHECK # 2253</t>
  </si>
  <si>
    <t>CHECK # 2254</t>
  </si>
  <si>
    <t>CHECK # 2252</t>
  </si>
  <si>
    <t>CHECK # 2247</t>
  </si>
  <si>
    <t>CHECK # 2224</t>
  </si>
  <si>
    <t>Share Deposit</t>
  </si>
  <si>
    <t>CHECK # 2251</t>
  </si>
  <si>
    <t>CHECK # 2246</t>
  </si>
  <si>
    <t>CHECK # 2242</t>
  </si>
  <si>
    <t>CHECK # 2239</t>
  </si>
  <si>
    <t>HARLAND CLARKE CHECK ORDER</t>
  </si>
  <si>
    <t>BILLING : Electronic Transaction</t>
  </si>
  <si>
    <t>CHECK # 2245</t>
  </si>
  <si>
    <t>CHECK # 2244</t>
  </si>
  <si>
    <t>CHECK # 2240</t>
  </si>
  <si>
    <t>CHECK # 2243</t>
  </si>
  <si>
    <t>CHECK # 2216</t>
  </si>
  <si>
    <t>CHECK # 2235</t>
  </si>
  <si>
    <t>CHECK # 2241</t>
  </si>
  <si>
    <t>CHECK # 2223</t>
  </si>
  <si>
    <t>CHECK # 2237</t>
  </si>
  <si>
    <t>CHECK # 2238</t>
  </si>
  <si>
    <t>CHECK # 2229</t>
  </si>
  <si>
    <t>CHECK # 2236</t>
  </si>
  <si>
    <t>CHECK # 2230</t>
  </si>
  <si>
    <t>CHECK # 2231</t>
  </si>
  <si>
    <t>CHECK # 2208</t>
  </si>
  <si>
    <t>CHECK # 2232</t>
  </si>
  <si>
    <t>CHECK # 2233</t>
  </si>
  <si>
    <t>CHECK # 2234</t>
  </si>
  <si>
    <t>CHECK # 2228</t>
  </si>
  <si>
    <t>CHECK # 2221</t>
  </si>
  <si>
    <t>CHECK # 2226</t>
  </si>
  <si>
    <t>College of DuPag 2227</t>
  </si>
  <si>
    <t>SHARE DRAFT # 2222</t>
  </si>
  <si>
    <t>CHECK # 2225</t>
  </si>
  <si>
    <t>CHECK # 2218</t>
  </si>
  <si>
    <t>CHECK # 2219</t>
  </si>
  <si>
    <t>TARGET T0867 2220</t>
  </si>
  <si>
    <t>PURCHASE : ACH Withdrawal</t>
  </si>
  <si>
    <t>CHECK # 2215</t>
  </si>
  <si>
    <t>CHECK # 2213</t>
  </si>
  <si>
    <t>CHECK # 2197</t>
  </si>
  <si>
    <t>CHECK # 2211</t>
  </si>
  <si>
    <t>CHECK # 2210</t>
  </si>
  <si>
    <t>COLLEGE OF DUPAGDEPOSITS</t>
  </si>
  <si>
    <t>CHECK # 2217</t>
  </si>
  <si>
    <t>CHECK # 2212</t>
  </si>
  <si>
    <t>CHECK # 2205</t>
  </si>
  <si>
    <t>CHECK # 2206</t>
  </si>
  <si>
    <t>CHECK # 2209</t>
  </si>
  <si>
    <t>CHECK # 2214</t>
  </si>
  <si>
    <t>CHECK # 2204</t>
  </si>
  <si>
    <t>CHECK # 2207</t>
  </si>
  <si>
    <t>CHECK # 2203</t>
  </si>
  <si>
    <t>CHECK # 2202</t>
  </si>
  <si>
    <t>CHECK # 2201</t>
  </si>
  <si>
    <t>CHECK # 2200</t>
  </si>
  <si>
    <t>Transfer from 7633344-40S</t>
  </si>
  <si>
    <t>Automatic Transfer</t>
  </si>
  <si>
    <t>CHECK # 2194</t>
  </si>
  <si>
    <t>CHECK # 2192</t>
  </si>
  <si>
    <t>SHARE DRAFT # 2176</t>
  </si>
  <si>
    <t>CHECK # 2193</t>
  </si>
  <si>
    <t>CHECK # 2195</t>
  </si>
  <si>
    <t>CHECK # 2196</t>
  </si>
  <si>
    <t>CHECK # 2190</t>
  </si>
  <si>
    <t>CHECK # 2189</t>
  </si>
  <si>
    <t>CHECK # 2173</t>
  </si>
  <si>
    <t>CHECK # 2180</t>
  </si>
  <si>
    <t>CHECK # 2183</t>
  </si>
  <si>
    <t>CHECK # 2177</t>
  </si>
  <si>
    <t>CHECK # 2178</t>
  </si>
  <si>
    <t>CHECK # 2179</t>
  </si>
  <si>
    <t>CHECK # 2186</t>
  </si>
  <si>
    <t>CHECK # 2185</t>
  </si>
  <si>
    <t>CHECK # 2188</t>
  </si>
  <si>
    <t>CHECK # 2187</t>
  </si>
  <si>
    <t>CHECK # 2182</t>
  </si>
  <si>
    <t>CHECK # 2181</t>
  </si>
  <si>
    <t>CHECK # 2184</t>
  </si>
  <si>
    <t>CHECK # 2172</t>
  </si>
  <si>
    <t>TRANSACTION</t>
  </si>
  <si>
    <t>Amount
Debit</t>
  </si>
  <si>
    <t>CHECK #2278</t>
  </si>
  <si>
    <t>Neg Com James Ryan</t>
  </si>
  <si>
    <t>Neg Com Cheryl Caplan</t>
  </si>
  <si>
    <t>Neg Com Mike Dusik</t>
  </si>
  <si>
    <t>Neg Com Vicki</t>
  </si>
  <si>
    <t>Neg Com Andrea Studzinski</t>
  </si>
  <si>
    <t>Neg Com Colleen</t>
  </si>
  <si>
    <t>Business Cards Vicki</t>
  </si>
  <si>
    <t>Neg Com Jessica Dyrek</t>
  </si>
  <si>
    <t>Audit Fee Joe T.</t>
  </si>
  <si>
    <t>Premium parking Colleen</t>
  </si>
  <si>
    <t>Website Wordpress Elise</t>
  </si>
  <si>
    <t>Food bd meet</t>
  </si>
  <si>
    <t>Pres hon Diane</t>
  </si>
  <si>
    <t>Treas hon Stella</t>
  </si>
  <si>
    <t>VP hon Birgit</t>
  </si>
  <si>
    <t>Sec hon Rochelle</t>
  </si>
  <si>
    <t>Mem hon Vicki</t>
  </si>
  <si>
    <t>Bud Chr/Asst Treas Joe T</t>
  </si>
  <si>
    <t>Webmaster hon Elise</t>
  </si>
  <si>
    <t>IEArep hon Joe C</t>
  </si>
  <si>
    <t>Elect Chr hon Vicki</t>
  </si>
  <si>
    <t>PACE leg chr Peter P</t>
  </si>
  <si>
    <t>RESET Jessica Dyrek</t>
  </si>
  <si>
    <t>CHECK # 2220</t>
  </si>
  <si>
    <t>CHECK # 2176</t>
  </si>
  <si>
    <t>CHECK # 2222</t>
  </si>
  <si>
    <t>Holiday Dinner Stella</t>
  </si>
  <si>
    <t>Dues Ref Dominic Pacenti</t>
  </si>
  <si>
    <t>CHECK # 2227</t>
  </si>
  <si>
    <t>Webmaster hon Peter</t>
  </si>
  <si>
    <t>IEArep hon Cheryl C</t>
  </si>
  <si>
    <t>Tax E-File Stella</t>
  </si>
  <si>
    <t>CHECK # 2249</t>
  </si>
  <si>
    <t>Food gen meet</t>
  </si>
  <si>
    <t>NEA higher ed conf Peter P</t>
  </si>
  <si>
    <t>Mileage reimb Colleen</t>
  </si>
  <si>
    <t>IEA higher ed conf Colleen</t>
  </si>
  <si>
    <t>RA meet Peter P</t>
  </si>
  <si>
    <t>Dues Ref Dennis Doyle</t>
  </si>
  <si>
    <t>CHECK # 2260</t>
  </si>
  <si>
    <t>Mem support work Colleen</t>
  </si>
  <si>
    <t>IEA higher ed conf Stella</t>
  </si>
  <si>
    <t>Petty Cash Joe T</t>
  </si>
  <si>
    <t>Food gen meet Rochelle</t>
  </si>
  <si>
    <t>CHECK # 2267</t>
  </si>
  <si>
    <t>CHECK # 2268</t>
  </si>
  <si>
    <t>Due Ref Ron Galiardo</t>
  </si>
  <si>
    <t>Food finals week Joe T.</t>
  </si>
  <si>
    <t>Dues Ref COD</t>
  </si>
  <si>
    <t>CHECK # 2273</t>
  </si>
  <si>
    <t>NEA Rep Assemb Peter P.</t>
  </si>
  <si>
    <t>NEA Fund</t>
  </si>
  <si>
    <t>Petty Cash Stella</t>
  </si>
  <si>
    <t>CHECK # 2277</t>
  </si>
  <si>
    <t>Tax Prep hon</t>
  </si>
  <si>
    <t>CHECK #2279</t>
  </si>
  <si>
    <t>Neg Com Lana Hall</t>
  </si>
  <si>
    <t>Dues Ref Ellen Vician</t>
  </si>
  <si>
    <t>Row Labels</t>
  </si>
  <si>
    <t>Grand Total</t>
  </si>
  <si>
    <t>Sum of Amount
Debit</t>
  </si>
  <si>
    <t>Bus Cards Vicki</t>
  </si>
  <si>
    <t>IEA Payment</t>
  </si>
  <si>
    <t>Date Range : 08/01/2011-07/24/2012</t>
  </si>
  <si>
    <t xml:space="preserve">Transaction </t>
  </si>
  <si>
    <t>Amount Debit</t>
  </si>
  <si>
    <t xml:space="preserve">Amount Credit </t>
  </si>
  <si>
    <t>CHECK # 2280</t>
  </si>
  <si>
    <t>CHECK # 2279</t>
  </si>
  <si>
    <t>CHECK # 2278</t>
  </si>
  <si>
    <t>11:53 Ref: 951711 : 
Transfer to 7633344-00S</t>
  </si>
  <si>
    <t>Harland Check Order</t>
  </si>
  <si>
    <t>Electronic</t>
  </si>
  <si>
    <t>Grievance Fund</t>
  </si>
  <si>
    <t>Transfer</t>
  </si>
  <si>
    <t>CHECK # 2198</t>
  </si>
  <si>
    <t>CHECK # 2199</t>
  </si>
  <si>
    <t>Void</t>
  </si>
  <si>
    <t>Food Sodexho lost check-Lynn Konicek</t>
  </si>
  <si>
    <t>123.45</t>
  </si>
  <si>
    <t>125.25</t>
  </si>
  <si>
    <t>Food bd meet replace chk#2198</t>
  </si>
  <si>
    <t>Mem Office Depot Vicki</t>
  </si>
  <si>
    <t>Mem Envelopes Vicki</t>
  </si>
  <si>
    <t>CHECK # 2191</t>
  </si>
  <si>
    <t>Mem Elections Vicki pd chk#2169</t>
  </si>
  <si>
    <t>Off Furn Desk glass Diane</t>
  </si>
  <si>
    <t>Admin Name Tags</t>
  </si>
  <si>
    <t>IEA Core Conf Stella</t>
  </si>
  <si>
    <t>IEA Core Conf Joe</t>
  </si>
  <si>
    <t>Mem Stamps Vicki</t>
  </si>
  <si>
    <t>BOT rep hon Mike</t>
  </si>
  <si>
    <t>Pres Elect hon Colleen</t>
  </si>
  <si>
    <t>Target gift cards sup staff</t>
  </si>
  <si>
    <t>RESET Cheryl Caplan</t>
  </si>
  <si>
    <t>Holiday gifts Diane</t>
  </si>
  <si>
    <t>Admin Bus Cards</t>
  </si>
  <si>
    <t>Admin Copies bd meet</t>
  </si>
  <si>
    <t>Admin stamps Stella</t>
  </si>
  <si>
    <t>Admin Lunch with Dean Diane</t>
  </si>
  <si>
    <t>Mem Postage Vicki</t>
  </si>
  <si>
    <t>Off Equip Color printer Diane</t>
  </si>
  <si>
    <t>Admin Bylaws</t>
  </si>
  <si>
    <t>Mem Union ballots</t>
  </si>
  <si>
    <t>Office Supplies Joanne</t>
  </si>
  <si>
    <t>RA Volunteer Joanne</t>
  </si>
  <si>
    <t>Neg Com Joanne</t>
  </si>
  <si>
    <t>Mem Card Stock gen meet Joanne</t>
  </si>
  <si>
    <t>Griev hon Joanne</t>
  </si>
  <si>
    <t>Admin Bd meet exp Joanne</t>
  </si>
  <si>
    <t>IEA RA Joanne</t>
  </si>
  <si>
    <t>(blank)</t>
  </si>
  <si>
    <t>Sum of Amount</t>
  </si>
  <si>
    <t>Off Bus Cards</t>
  </si>
  <si>
    <t>Off stamps Stella</t>
  </si>
  <si>
    <t>Office Maintenance</t>
  </si>
  <si>
    <t>Governance</t>
  </si>
  <si>
    <t>Membership</t>
  </si>
  <si>
    <t>Food gen meet replace chk#2199</t>
  </si>
  <si>
    <t>Off Name Tags</t>
  </si>
  <si>
    <t>Off Supplies Joanne</t>
  </si>
  <si>
    <t>Administrative</t>
  </si>
  <si>
    <t>BOT rep Mike</t>
  </si>
  <si>
    <t>Pres Elect Colleen</t>
  </si>
  <si>
    <t>IEA Payments and Dues Refunds</t>
  </si>
  <si>
    <t>Other</t>
  </si>
  <si>
    <t>Negotiations Committee</t>
  </si>
  <si>
    <t>DUES paid directly</t>
  </si>
  <si>
    <t>COD payments</t>
  </si>
  <si>
    <t>INCOME FROM DUES</t>
  </si>
  <si>
    <t>COD Contract Grant</t>
  </si>
  <si>
    <t>TREASURERS REPORT</t>
  </si>
  <si>
    <t>July 2012</t>
  </si>
  <si>
    <t xml:space="preserve">Prepared by: </t>
  </si>
  <si>
    <t>Stella Styrczula, Treasurer</t>
  </si>
  <si>
    <t xml:space="preserve">Date prepared: </t>
  </si>
  <si>
    <t>INCOME</t>
  </si>
  <si>
    <t>AVAILABLE FUNDS</t>
  </si>
  <si>
    <t>Checking #7633344(includes transfer from CD $5,540.87)</t>
  </si>
  <si>
    <t>Grievance Fund Savings #7633344</t>
  </si>
  <si>
    <t>PAC Checking #7671584</t>
  </si>
  <si>
    <t>PAC Savings #7671584</t>
  </si>
  <si>
    <t>Total Available Funds</t>
  </si>
  <si>
    <t>Budgeted</t>
  </si>
  <si>
    <t>Actual</t>
  </si>
  <si>
    <t>NEA (600 @ 59.25 pp)</t>
  </si>
  <si>
    <t>IEA (600 @ 124.00 pp)</t>
  </si>
  <si>
    <t>CODAA DUES (600 @36.75 pp)</t>
  </si>
  <si>
    <t>COD contract</t>
  </si>
  <si>
    <t>Transfer 2010 credit balance</t>
  </si>
  <si>
    <t xml:space="preserve">TOTAL INCOME </t>
  </si>
  <si>
    <t>EXPENSES</t>
  </si>
  <si>
    <t>IEA-NEA Obligation</t>
  </si>
  <si>
    <t>DUES Refund</t>
  </si>
  <si>
    <t>A Office Maintenance</t>
  </si>
  <si>
    <t>Difference</t>
  </si>
  <si>
    <t>1 Rent (Furniture)</t>
  </si>
  <si>
    <t>2 Supplies</t>
  </si>
  <si>
    <t>3 Postage</t>
  </si>
  <si>
    <t>4 Stationary</t>
  </si>
  <si>
    <t>5 Petty Cash</t>
  </si>
  <si>
    <t>B Communications</t>
  </si>
  <si>
    <t>1 Marketing/ads</t>
  </si>
  <si>
    <t>2 Annual web fees</t>
  </si>
  <si>
    <t>C Membership</t>
  </si>
  <si>
    <t>1 Active mailings</t>
  </si>
  <si>
    <t>2 Fair Share mailings</t>
  </si>
  <si>
    <t>3 Election mailings</t>
  </si>
  <si>
    <t>5 Member welfare and philanthropy</t>
  </si>
  <si>
    <t>6 General meetings (food, supplies)</t>
  </si>
  <si>
    <t>7 Membership support staff</t>
  </si>
  <si>
    <t>D Administration – Stipends/Expenses</t>
  </si>
  <si>
    <t>1 Officer reimbursable expenses 
      (board meetings &amp; travel exp)</t>
  </si>
  <si>
    <t>2 Support staff honorarium</t>
  </si>
  <si>
    <t>3 Audit fee (non-member)</t>
  </si>
  <si>
    <t>4 Tax prep fee honorarium</t>
  </si>
  <si>
    <t>5 Nominating committee (n/a this year)</t>
  </si>
  <si>
    <t>6 Pres honorarium</t>
  </si>
  <si>
    <t>7 President elect</t>
  </si>
  <si>
    <t>8 VP honorarium (1)</t>
  </si>
  <si>
    <t>9 Secretary honorarium</t>
  </si>
  <si>
    <t>10 Treasurer honorarium</t>
  </si>
  <si>
    <t>11 Budget Chair honorarium/Asst Treasurer</t>
  </si>
  <si>
    <t>12 Membership honorarium</t>
  </si>
  <si>
    <t>13 Grievance honorarium</t>
  </si>
  <si>
    <t>14 Webmaster honorarium</t>
  </si>
  <si>
    <t>15 BOT rep honorarium</t>
  </si>
  <si>
    <t>18 IEA rep honorarium</t>
  </si>
  <si>
    <t>19 Negotiating chair/committee(n/a this year)</t>
  </si>
  <si>
    <t>20 Election chair honorarium</t>
  </si>
  <si>
    <t>22 President’s parking pass</t>
  </si>
  <si>
    <t>23 RESET</t>
  </si>
  <si>
    <t>E Governance Meeting Expenses</t>
  </si>
  <si>
    <t>1 NEA rep assembly/meeting</t>
  </si>
  <si>
    <t>2 NCHE Conf (2) reps &amp; meeting</t>
  </si>
  <si>
    <t>3 IEA rep assembly</t>
  </si>
  <si>
    <t>4 IL Higher Ed Conf</t>
  </si>
  <si>
    <r>
      <t>F Grievance Fund (</t>
    </r>
    <r>
      <rPr>
        <sz val="10"/>
        <color theme="1"/>
        <rFont val="Arial"/>
        <family val="2"/>
      </rPr>
      <t>see available funds</t>
    </r>
    <r>
      <rPr>
        <b/>
        <sz val="10"/>
        <color theme="1"/>
        <rFont val="Arial"/>
        <family val="2"/>
      </rPr>
      <t>)</t>
    </r>
  </si>
  <si>
    <r>
      <t>(@</t>
    </r>
    <r>
      <rPr>
        <sz val="10"/>
        <color theme="1"/>
        <rFont val="Arial"/>
        <family val="2"/>
      </rPr>
      <t>$3 pp</t>
    </r>
    <r>
      <rPr>
        <b/>
        <sz val="10"/>
        <color theme="1"/>
        <rFont val="Arial"/>
        <family val="2"/>
      </rPr>
      <t>)</t>
    </r>
  </si>
  <si>
    <t>G Social</t>
  </si>
  <si>
    <t>Board dinner (2)</t>
  </si>
  <si>
    <t>H Contingency Fund</t>
  </si>
  <si>
    <t>TOTAL Operating Expenses</t>
  </si>
  <si>
    <t>Total IEA Payments &amp; Dues Refunds</t>
  </si>
  <si>
    <t>TOTAL EXPENSES</t>
  </si>
  <si>
    <r>
      <t>CODAA}</t>
    </r>
    <r>
      <rPr>
        <sz val="20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College of DuPage Adjuncts Association, IEA-NEA</t>
    </r>
  </si>
  <si>
    <r>
      <t xml:space="preserve">21 Legislative chair honorarium (PACE)
**approved @ </t>
    </r>
    <r>
      <rPr>
        <sz val="10"/>
        <color rgb="FFFF0000"/>
        <rFont val="Arial"/>
        <family val="2"/>
      </rPr>
      <t>November board meeting</t>
    </r>
    <r>
      <rPr>
        <sz val="10"/>
        <color theme="1"/>
        <rFont val="Arial"/>
        <family val="2"/>
      </rPr>
      <t>**</t>
    </r>
  </si>
  <si>
    <t>OPERATING EXPENSES</t>
  </si>
  <si>
    <t>INCOME STATEMENT</t>
  </si>
  <si>
    <t>August 1, 2012 to July 24, 2012</t>
  </si>
  <si>
    <t>08/01/2011-07/24/2012</t>
  </si>
  <si>
    <r>
      <rPr>
        <sz val="20"/>
        <color theme="1"/>
        <rFont val="Times New Roman"/>
        <family val="1"/>
      </rPr>
      <t xml:space="preserve">CODAA} </t>
    </r>
    <r>
      <rPr>
        <sz val="12"/>
        <color theme="1"/>
        <rFont val="Times New Roman"/>
        <family val="1"/>
      </rPr>
      <t>College of DuPage Adjuncts Association, IEA-NEA</t>
    </r>
  </si>
  <si>
    <t>Proposed Annual BUDGET</t>
  </si>
  <si>
    <t>2012-2013</t>
  </si>
  <si>
    <t>2011-2012</t>
  </si>
  <si>
    <t>Checking #7633344</t>
  </si>
  <si>
    <t>Additional Funds</t>
  </si>
  <si>
    <t>PAC Fund Checking #7671584</t>
  </si>
  <si>
    <t>PAC Fund Savings #7671584</t>
  </si>
  <si>
    <t>Total PAC Funds</t>
  </si>
  <si>
    <t>20 Local @</t>
  </si>
  <si>
    <t>230 Active @</t>
  </si>
  <si>
    <t>300 Fair Share @</t>
  </si>
  <si>
    <t>Total Dues</t>
  </si>
  <si>
    <t>Total Income from Dues</t>
  </si>
  <si>
    <t>Reserves</t>
  </si>
  <si>
    <t>TOTAL INCOME</t>
  </si>
  <si>
    <t>Total Obligation</t>
  </si>
  <si>
    <t>1 Rent</t>
  </si>
  <si>
    <t>5 Petty Cash*</t>
  </si>
  <si>
    <t>6 Office Furniture*</t>
  </si>
  <si>
    <t>7 Office Equipment*</t>
  </si>
  <si>
    <t>2 Support staff gifts</t>
  </si>
  <si>
    <t>10a Asst Treasurer honorarium*</t>
  </si>
  <si>
    <t>11 Budget Chair honorarium</t>
  </si>
  <si>
    <t>21 Legislative chair honorarium (PACE)</t>
  </si>
  <si>
    <t>23 RESET-adhoc chair honorarium</t>
  </si>
  <si>
    <t xml:space="preserve">3 IEA rep assembly </t>
  </si>
  <si>
    <t>F Grievance Fund</t>
  </si>
  <si>
    <t>(@$3 pp)</t>
  </si>
  <si>
    <t>see available funds</t>
  </si>
  <si>
    <t>CODAA/Board dinner*</t>
  </si>
  <si>
    <t>IEA Obligation</t>
  </si>
  <si>
    <t>*new budget item</t>
  </si>
  <si>
    <t>-</t>
  </si>
  <si>
    <t>550 Local @</t>
  </si>
  <si>
    <t>1 Membership mailings</t>
  </si>
  <si>
    <t>4 Membership Drive</t>
  </si>
  <si>
    <t>18 IEA rep honorarium (2)</t>
  </si>
  <si>
    <t>23 Adhoc chair honorarium</t>
  </si>
  <si>
    <t>Membership Dinner with the CODAA Board</t>
  </si>
  <si>
    <t>10a Asst Membership honorarium*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</si>
</sst>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i/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26"/>
      <color theme="1"/>
      <name val="Arial"/>
      <family val="2"/>
    </font>
    <font>
      <sz val="20"/>
      <color theme="1"/>
      <name val="Arial"/>
      <family val="2"/>
    </font>
    <font>
      <sz val="12"/>
      <color theme="1"/>
      <name val="Arial"/>
      <family val="2"/>
    </font>
    <font>
      <b/>
      <sz val="11"/>
      <color theme="3"/>
      <name val="Arial"/>
      <family val="2"/>
    </font>
    <font>
      <b/>
      <sz val="11"/>
      <color theme="1"/>
      <name val="Arial"/>
      <family val="2"/>
    </font>
    <font>
      <sz val="10"/>
      <color rgb="FFFF0000"/>
      <name val="Arial"/>
      <family val="2"/>
    </font>
    <font>
      <sz val="26"/>
      <color theme="1"/>
      <name val="Times New Roman"/>
      <family val="1"/>
    </font>
    <font>
      <sz val="20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3"/>
      <name val="Cambria"/>
      <family val="2"/>
      <scheme val="major"/>
    </font>
    <font>
      <b/>
      <sz val="14"/>
      <color theme="3"/>
      <name val="Calibri"/>
      <family val="2"/>
      <scheme val="minor"/>
    </font>
    <font>
      <i/>
      <sz val="11"/>
      <color theme="1"/>
      <name val="Arial"/>
      <family val="2"/>
    </font>
    <font>
      <u/>
      <sz val="11"/>
      <color theme="1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0" fillId="0" borderId="0" applyNumberFormat="0" applyFill="0" applyBorder="0" applyAlignment="0" applyProtection="0"/>
  </cellStyleXfs>
  <cellXfs count="117">
    <xf numFmtId="0" fontId="0" fillId="0" borderId="0" xfId="0"/>
    <xf numFmtId="0" fontId="18" fillId="0" borderId="10" xfId="0" applyFont="1" applyBorder="1"/>
    <xf numFmtId="0" fontId="18" fillId="0" borderId="10" xfId="0" applyFont="1" applyBorder="1" applyAlignment="1">
      <alignment horizontal="right"/>
    </xf>
    <xf numFmtId="0" fontId="18" fillId="0" borderId="10" xfId="0" applyFont="1" applyBorder="1" applyAlignment="1">
      <alignment horizontal="center"/>
    </xf>
    <xf numFmtId="0" fontId="18" fillId="0" borderId="10" xfId="0" applyFont="1" applyBorder="1" applyAlignment="1">
      <alignment horizontal="right" wrapText="1"/>
    </xf>
    <xf numFmtId="0" fontId="19" fillId="6" borderId="4" xfId="11" applyFont="1"/>
    <xf numFmtId="14" fontId="19" fillId="6" borderId="4" xfId="11" applyNumberFormat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20" fillId="6" borderId="4" xfId="11" applyFont="1"/>
    <xf numFmtId="0" fontId="20" fillId="6" borderId="11" xfId="11" applyFont="1" applyBorder="1"/>
    <xf numFmtId="0" fontId="21" fillId="6" borderId="4" xfId="11" applyFont="1"/>
    <xf numFmtId="14" fontId="0" fillId="0" borderId="0" xfId="0" applyNumberFormat="1"/>
    <xf numFmtId="0" fontId="0" fillId="0" borderId="0" xfId="0" applyAlignment="1">
      <alignment wrapText="1"/>
    </xf>
    <xf numFmtId="0" fontId="19" fillId="6" borderId="4" xfId="11" quotePrefix="1" applyFont="1" applyAlignment="1">
      <alignment horizontal="right"/>
    </xf>
    <xf numFmtId="0" fontId="16" fillId="33" borderId="0" xfId="0" applyFont="1" applyFill="1"/>
    <xf numFmtId="0" fontId="22" fillId="0" borderId="0" xfId="0" applyFont="1"/>
    <xf numFmtId="0" fontId="25" fillId="0" borderId="0" xfId="0" applyFont="1" applyAlignment="1">
      <alignment horizontal="right"/>
    </xf>
    <xf numFmtId="0" fontId="25" fillId="0" borderId="0" xfId="0" applyFont="1"/>
    <xf numFmtId="15" fontId="25" fillId="0" borderId="0" xfId="0" applyNumberFormat="1" applyFont="1"/>
    <xf numFmtId="0" fontId="26" fillId="34" borderId="0" xfId="0" applyFont="1" applyFill="1" applyAlignment="1">
      <alignment horizontal="left"/>
    </xf>
    <xf numFmtId="0" fontId="25" fillId="34" borderId="0" xfId="0" applyFont="1" applyFill="1"/>
    <xf numFmtId="0" fontId="25" fillId="0" borderId="0" xfId="0" applyFont="1" applyAlignment="1">
      <alignment horizontal="left" indent="5"/>
    </xf>
    <xf numFmtId="44" fontId="25" fillId="0" borderId="0" xfId="42" applyFont="1" applyFill="1"/>
    <xf numFmtId="43" fontId="25" fillId="0" borderId="0" xfId="43" applyFont="1"/>
    <xf numFmtId="43" fontId="25" fillId="0" borderId="0" xfId="43" applyFont="1" applyFill="1"/>
    <xf numFmtId="44" fontId="25" fillId="0" borderId="12" xfId="0" applyNumberFormat="1" applyFont="1" applyFill="1" applyBorder="1"/>
    <xf numFmtId="0" fontId="26" fillId="0" borderId="0" xfId="0" applyFont="1" applyAlignment="1">
      <alignment horizontal="right"/>
    </xf>
    <xf numFmtId="0" fontId="5" fillId="0" borderId="3" xfId="4" applyAlignment="1">
      <alignment horizontal="right"/>
    </xf>
    <xf numFmtId="44" fontId="16" fillId="0" borderId="9" xfId="17" applyNumberFormat="1"/>
    <xf numFmtId="0" fontId="26" fillId="34" borderId="0" xfId="0" applyFont="1" applyFill="1" applyAlignment="1">
      <alignment horizontal="center"/>
    </xf>
    <xf numFmtId="0" fontId="26" fillId="0" borderId="0" xfId="0" applyFont="1" applyFill="1" applyAlignment="1">
      <alignment horizontal="center"/>
    </xf>
    <xf numFmtId="0" fontId="26" fillId="0" borderId="0" xfId="0" applyFont="1" applyFill="1" applyAlignment="1">
      <alignment horizontal="right"/>
    </xf>
    <xf numFmtId="0" fontId="25" fillId="0" borderId="0" xfId="0" applyFont="1" applyFill="1" applyAlignment="1">
      <alignment horizontal="right"/>
    </xf>
    <xf numFmtId="0" fontId="26" fillId="0" borderId="0" xfId="0" applyFont="1" applyFill="1" applyAlignment="1">
      <alignment horizontal="left"/>
    </xf>
    <xf numFmtId="44" fontId="25" fillId="0" borderId="0" xfId="42" applyFont="1"/>
    <xf numFmtId="0" fontId="26" fillId="0" borderId="0" xfId="0" applyFont="1" applyAlignment="1">
      <alignment horizontal="left"/>
    </xf>
    <xf numFmtId="0" fontId="25" fillId="0" borderId="0" xfId="0" applyFont="1" applyFill="1"/>
    <xf numFmtId="0" fontId="26" fillId="0" borderId="0" xfId="0" applyFont="1" applyBorder="1" applyAlignment="1">
      <alignment vertical="top" wrapText="1"/>
    </xf>
    <xf numFmtId="0" fontId="25" fillId="0" borderId="0" xfId="0" applyFont="1" applyBorder="1" applyAlignment="1">
      <alignment horizontal="left" vertical="top" wrapText="1" indent="1"/>
    </xf>
    <xf numFmtId="44" fontId="25" fillId="0" borderId="13" xfId="42" applyFont="1" applyBorder="1"/>
    <xf numFmtId="0" fontId="26" fillId="0" borderId="0" xfId="0" applyFont="1" applyBorder="1" applyAlignment="1">
      <alignment wrapText="1"/>
    </xf>
    <xf numFmtId="0" fontId="25" fillId="0" borderId="0" xfId="0" applyFont="1" applyBorder="1" applyAlignment="1">
      <alignment horizontal="left" vertical="top" wrapText="1" indent="3"/>
    </xf>
    <xf numFmtId="43" fontId="27" fillId="0" borderId="0" xfId="43" quotePrefix="1" applyFont="1" applyFill="1" applyAlignment="1">
      <alignment horizontal="right"/>
    </xf>
    <xf numFmtId="0" fontId="25" fillId="0" borderId="0" xfId="0" applyFont="1" applyBorder="1" applyAlignment="1">
      <alignment vertical="top" wrapText="1"/>
    </xf>
    <xf numFmtId="0" fontId="26" fillId="0" borderId="0" xfId="0" applyFont="1" applyBorder="1" applyAlignment="1">
      <alignment horizontal="right" vertical="top" wrapText="1"/>
    </xf>
    <xf numFmtId="0" fontId="22" fillId="0" borderId="0" xfId="0" applyFont="1" applyAlignment="1">
      <alignment horizontal="right"/>
    </xf>
    <xf numFmtId="0" fontId="28" fillId="0" borderId="0" xfId="0" applyFont="1" applyAlignment="1">
      <alignment horizontal="left"/>
    </xf>
    <xf numFmtId="0" fontId="31" fillId="0" borderId="3" xfId="4" applyFont="1" applyFill="1" applyAlignment="1">
      <alignment horizontal="left"/>
    </xf>
    <xf numFmtId="0" fontId="31" fillId="0" borderId="3" xfId="4" applyFont="1" applyFill="1"/>
    <xf numFmtId="44" fontId="32" fillId="34" borderId="9" xfId="17" applyNumberFormat="1" applyFont="1" applyFill="1"/>
    <xf numFmtId="0" fontId="31" fillId="0" borderId="3" xfId="4" applyFont="1" applyAlignment="1">
      <alignment horizontal="right"/>
    </xf>
    <xf numFmtId="43" fontId="22" fillId="0" borderId="0" xfId="43" applyFont="1"/>
    <xf numFmtId="44" fontId="32" fillId="0" borderId="9" xfId="17" applyNumberFormat="1" applyFont="1"/>
    <xf numFmtId="44" fontId="32" fillId="0" borderId="9" xfId="17" applyNumberFormat="1" applyFont="1" applyFill="1"/>
    <xf numFmtId="0" fontId="32" fillId="0" borderId="9" xfId="17" applyFont="1" applyAlignment="1">
      <alignment horizontal="right"/>
    </xf>
    <xf numFmtId="0" fontId="32" fillId="0" borderId="9" xfId="17" applyFont="1"/>
    <xf numFmtId="44" fontId="32" fillId="0" borderId="9" xfId="42" applyFont="1" applyBorder="1"/>
    <xf numFmtId="44" fontId="32" fillId="0" borderId="0" xfId="42" applyFont="1" applyBorder="1"/>
    <xf numFmtId="44" fontId="22" fillId="0" borderId="12" xfId="17" applyNumberFormat="1" applyFont="1" applyFill="1" applyBorder="1"/>
    <xf numFmtId="44" fontId="22" fillId="0" borderId="12" xfId="0" applyNumberFormat="1" applyFont="1" applyBorder="1"/>
    <xf numFmtId="44" fontId="32" fillId="35" borderId="9" xfId="17" applyNumberFormat="1" applyFont="1" applyFill="1"/>
    <xf numFmtId="44" fontId="22" fillId="0" borderId="9" xfId="17" applyNumberFormat="1" applyFont="1"/>
    <xf numFmtId="0" fontId="4" fillId="0" borderId="2" xfId="3" applyFill="1" applyAlignment="1">
      <alignment horizontal="left"/>
    </xf>
    <xf numFmtId="0" fontId="4" fillId="0" borderId="2" xfId="3" applyAlignment="1">
      <alignment horizontal="right"/>
    </xf>
    <xf numFmtId="44" fontId="25" fillId="0" borderId="0" xfId="42" applyFont="1" applyBorder="1"/>
    <xf numFmtId="0" fontId="4" fillId="6" borderId="2" xfId="3" applyFill="1" applyAlignment="1">
      <alignment horizontal="right"/>
    </xf>
    <xf numFmtId="0" fontId="4" fillId="0" borderId="2" xfId="3"/>
    <xf numFmtId="44" fontId="4" fillId="0" borderId="2" xfId="3" applyNumberFormat="1"/>
    <xf numFmtId="14" fontId="22" fillId="0" borderId="0" xfId="0" applyNumberFormat="1" applyFont="1"/>
    <xf numFmtId="0" fontId="5" fillId="0" borderId="3" xfId="4"/>
    <xf numFmtId="0" fontId="5" fillId="0" borderId="3" xfId="4" applyAlignment="1">
      <alignment horizontal="center"/>
    </xf>
    <xf numFmtId="0" fontId="2" fillId="0" borderId="0" xfId="1"/>
    <xf numFmtId="0" fontId="38" fillId="34" borderId="1" xfId="2" applyFont="1" applyFill="1" applyAlignment="1">
      <alignment horizontal="center"/>
    </xf>
    <xf numFmtId="0" fontId="38" fillId="34" borderId="1" xfId="2" applyFont="1" applyFill="1" applyAlignment="1">
      <alignment horizontal="right"/>
    </xf>
    <xf numFmtId="0" fontId="38" fillId="34" borderId="1" xfId="2" applyFont="1" applyFill="1"/>
    <xf numFmtId="0" fontId="5" fillId="0" borderId="3" xfId="4" applyFill="1" applyAlignment="1">
      <alignment horizontal="left"/>
    </xf>
    <xf numFmtId="0" fontId="5" fillId="0" borderId="3" xfId="4" applyFill="1" applyAlignment="1">
      <alignment horizontal="right"/>
    </xf>
    <xf numFmtId="0" fontId="0" fillId="0" borderId="0" xfId="0" applyAlignment="1">
      <alignment horizontal="right"/>
    </xf>
    <xf numFmtId="44" fontId="16" fillId="34" borderId="9" xfId="17" applyNumberFormat="1" applyFill="1"/>
    <xf numFmtId="0" fontId="16" fillId="0" borderId="0" xfId="0" applyFont="1" applyFill="1" applyAlignment="1">
      <alignment horizontal="right"/>
    </xf>
    <xf numFmtId="43" fontId="16" fillId="0" borderId="9" xfId="17" applyNumberFormat="1"/>
    <xf numFmtId="44" fontId="16" fillId="0" borderId="9" xfId="17" applyNumberFormat="1" applyFill="1"/>
    <xf numFmtId="0" fontId="5" fillId="0" borderId="3" xfId="4" applyFill="1" applyAlignment="1">
      <alignment horizontal="right" wrapText="1"/>
    </xf>
    <xf numFmtId="0" fontId="0" fillId="0" borderId="0" xfId="0" applyFill="1"/>
    <xf numFmtId="44" fontId="0" fillId="0" borderId="0" xfId="0" applyNumberFormat="1"/>
    <xf numFmtId="0" fontId="0" fillId="0" borderId="0" xfId="43" applyNumberFormat="1" applyFont="1" applyAlignment="1">
      <alignment horizontal="left"/>
    </xf>
    <xf numFmtId="43" fontId="0" fillId="0" borderId="0" xfId="43" applyFont="1"/>
    <xf numFmtId="2" fontId="0" fillId="0" borderId="0" xfId="43" applyNumberFormat="1" applyFont="1" applyAlignment="1">
      <alignment horizontal="left"/>
    </xf>
    <xf numFmtId="43" fontId="0" fillId="0" borderId="0" xfId="0" applyNumberFormat="1"/>
    <xf numFmtId="44" fontId="1" fillId="0" borderId="12" xfId="42" applyFont="1" applyBorder="1"/>
    <xf numFmtId="44" fontId="16" fillId="0" borderId="12" xfId="42" applyFont="1" applyBorder="1"/>
    <xf numFmtId="43" fontId="0" fillId="0" borderId="0" xfId="43" applyFont="1" applyFill="1" applyAlignment="1">
      <alignment horizontal="right"/>
    </xf>
    <xf numFmtId="0" fontId="16" fillId="0" borderId="9" xfId="17" applyAlignment="1">
      <alignment horizontal="right"/>
    </xf>
    <xf numFmtId="0" fontId="16" fillId="0" borderId="9" xfId="17"/>
    <xf numFmtId="44" fontId="25" fillId="0" borderId="0" xfId="0" applyNumberFormat="1" applyFont="1"/>
    <xf numFmtId="2" fontId="25" fillId="0" borderId="0" xfId="42" applyNumberFormat="1" applyFont="1" applyAlignment="1">
      <alignment horizontal="left"/>
    </xf>
    <xf numFmtId="44" fontId="0" fillId="0" borderId="0" xfId="42" applyFont="1"/>
    <xf numFmtId="44" fontId="16" fillId="0" borderId="9" xfId="42" applyFont="1" applyBorder="1"/>
    <xf numFmtId="0" fontId="26" fillId="0" borderId="0" xfId="0" applyFont="1" applyBorder="1" applyAlignment="1">
      <alignment horizontal="left" wrapText="1"/>
    </xf>
    <xf numFmtId="0" fontId="16" fillId="0" borderId="9" xfId="17" applyAlignment="1">
      <alignment vertical="top" wrapText="1"/>
    </xf>
    <xf numFmtId="0" fontId="16" fillId="0" borderId="9" xfId="17" applyAlignment="1">
      <alignment horizontal="left" vertical="top" wrapText="1" indent="3"/>
    </xf>
    <xf numFmtId="0" fontId="16" fillId="0" borderId="9" xfId="17" applyAlignment="1">
      <alignment horizontal="right" vertical="top" wrapText="1"/>
    </xf>
    <xf numFmtId="44" fontId="16" fillId="0" borderId="0" xfId="17" applyNumberFormat="1" applyFill="1" applyBorder="1"/>
    <xf numFmtId="44" fontId="16" fillId="0" borderId="0" xfId="17" applyNumberFormat="1" applyBorder="1"/>
    <xf numFmtId="44" fontId="16" fillId="0" borderId="14" xfId="17" applyNumberFormat="1" applyFill="1" applyBorder="1"/>
    <xf numFmtId="44" fontId="16" fillId="0" borderId="14" xfId="17" applyNumberFormat="1" applyBorder="1"/>
    <xf numFmtId="0" fontId="39" fillId="0" borderId="0" xfId="0" applyFont="1"/>
    <xf numFmtId="0" fontId="34" fillId="0" borderId="0" xfId="0" applyFont="1" applyAlignment="1">
      <alignment horizontal="center"/>
    </xf>
    <xf numFmtId="0" fontId="37" fillId="0" borderId="0" xfId="1" applyFont="1" applyAlignment="1">
      <alignment horizontal="center"/>
    </xf>
    <xf numFmtId="49" fontId="5" fillId="0" borderId="3" xfId="4" quotePrefix="1" applyNumberFormat="1" applyAlignment="1">
      <alignment horizontal="center"/>
    </xf>
    <xf numFmtId="0" fontId="23" fillId="0" borderId="0" xfId="0" applyFont="1" applyAlignment="1">
      <alignment horizontal="center"/>
    </xf>
    <xf numFmtId="49" fontId="24" fillId="0" borderId="0" xfId="0" quotePrefix="1" applyNumberFormat="1" applyFont="1" applyAlignment="1">
      <alignment horizontal="center"/>
    </xf>
    <xf numFmtId="49" fontId="24" fillId="0" borderId="0" xfId="0" applyNumberFormat="1" applyFont="1" applyAlignment="1">
      <alignment horizontal="center"/>
    </xf>
    <xf numFmtId="0" fontId="40" fillId="0" borderId="0" xfId="44" applyAlignment="1">
      <alignment horizontal="right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3" builtinId="3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4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1" defaultTableStyle="TableStyleMedium2" defaultPivotStyle="PivotStyleLight16">
    <tableStyle name="PivotTable Style 1" table="0" count="0"/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Treasurer_Worksheets_for_Report_Budget_2011-12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ollege of DuPage" refreshedDate="41114.455680324078" createdVersion="4" refreshedVersion="4" minRefreshableVersion="3" recordCount="109">
  <cacheSource type="worksheet">
    <worksheetSource ref="A5:E114" sheet="Pivot Table" r:id="rId2"/>
  </cacheSource>
  <cacheFields count="5">
    <cacheField name="TRANSACTION" numFmtId="0">
      <sharedItems count="84">
        <s v="Office Supplies Joanne"/>
        <s v="RA Volunteer Joanne"/>
        <s v="Neg Com Lana Hall"/>
        <s v="Neg Com James Ryan"/>
        <s v="Neg Com Cheryl Caplan"/>
        <s v="Neg Com Mike Dusik"/>
        <s v="Neg Com Joanne"/>
        <s v="Neg Com Vicki"/>
        <s v="Neg Com Andrea Studzinski"/>
        <s v="Neg Com Colleen"/>
        <s v="Business Cards Vicki"/>
        <s v="Neg Com Jessica Dyrek"/>
        <s v="Audit Fee Joe T."/>
        <s v="Mem Envelopes Vicki"/>
        <s v="Mem Office Depot Vicki"/>
        <s v="Mem Card Stock gen meet Joanne"/>
        <s v="Premium parking Colleen"/>
        <s v="Mem Elections Vicki pd chk#2169"/>
        <s v="Website Wordpress Elise"/>
        <s v="Off Furn Desk glass Diane"/>
        <s v="Admin Name Tags"/>
        <s v="IEA Core Conf Stella"/>
        <s v="IEA Core Conf Joe"/>
        <s v="Mem Stamps Vicki"/>
        <s v="Food Sodexho lost check-Lynn Konicek"/>
        <s v="IEA Payment"/>
        <s v="Food bd meet"/>
        <s v="BOT rep hon Mike"/>
        <s v="Pres hon Diane"/>
        <s v="Treas hon Stella"/>
        <s v="Pres Elect hon Colleen"/>
        <s v="VP hon Birgit"/>
        <s v="Sec hon Rochelle"/>
        <s v="Mem hon Vicki"/>
        <s v="Bud Chr/Asst Treas Joe T"/>
        <s v="Griev hon Joanne"/>
        <s v="Webmaster hon Elise"/>
        <s v="IEArep hon Joe C"/>
        <s v="Elect Chr hon Vicki"/>
        <s v="PACE leg chr Peter P"/>
        <s v="Food bd meet replace chk#2199"/>
        <s v="Food bd meet replace chk#2198"/>
        <s v="Target gift cards sup staff"/>
        <s v="RESET Jessica Dyrek"/>
        <s v="RESET Cheryl Caplan"/>
        <s v="Holiday gifts Diane"/>
        <s v="Admin Bus Cards"/>
        <s v="Holiday Dinner Stella"/>
        <s v="Dues Ref Dominic Pacenti"/>
        <s v="Admin Copies bd meet"/>
        <s v="Admin stamps Stella"/>
        <s v="Pres Elect Colleen"/>
        <s v="Webmaster hon Peter"/>
        <s v="IEArep hon Cheryl C"/>
        <s v="BOT rep Mike"/>
        <s v="Admin Lunch with Dean Diane"/>
        <s v="Tax E-File Stella"/>
        <s v="Mem Postage Vicki"/>
        <s v="Food gen meet"/>
        <s v="Off Equip Color printer Diane"/>
        <s v="NEA higher ed conf Peter P"/>
        <s v="Mileage reimb Colleen"/>
        <s v="Admin Bd meet exp Joanne"/>
        <s v="IEA higher ed conf Colleen"/>
        <s v="IEA RA Joanne"/>
        <s v="RA meet Peter P"/>
        <s v="Dues Ref Dennis Doyle"/>
        <s v="Dues Ref Ellen Vician"/>
        <s v="Mem support work Colleen"/>
        <s v="IEA higher ed conf Stella"/>
        <s v="Petty Cash Joe T"/>
        <s v="Food gen meet Rochelle"/>
        <s v="Mem Union ballots"/>
        <s v="Admin Bylaws"/>
        <s v="Due Ref Ron Galiardo"/>
        <s v="Food finals week Joe T."/>
        <s v="Dues Ref COD"/>
        <s v="NEA Rep Assemb Peter P."/>
        <s v="NEA Fund"/>
        <s v="Petty Cash Stella"/>
        <s v="Tax Prep hon"/>
        <s v="Bus Cards Vicki"/>
        <s v="Harland Check Order"/>
        <s v="Grievance Fund"/>
      </sharedItems>
    </cacheField>
    <cacheField name="Date" numFmtId="14">
      <sharedItems containsSemiMixedTypes="0" containsNonDate="0" containsDate="1" containsString="0" minDate="2011-08-01T00:00:00" maxDate="2012-12-29T00:00:00"/>
    </cacheField>
    <cacheField name="Description" numFmtId="0">
      <sharedItems containsBlank="1" count="107">
        <s v="CHECK # 2172"/>
        <s v="CHECK # 2173"/>
        <s v="CHECK # 2176"/>
        <s v="CHECK # 2177"/>
        <s v="CHECK # 2178"/>
        <s v="CHECK # 2179"/>
        <s v="CHECK # 2180"/>
        <s v="CHECK # 2181"/>
        <s v="CHECK # 2182"/>
        <s v="CHECK # 2183"/>
        <s v="CHECK # 2184"/>
        <s v="CHECK # 2185"/>
        <s v="CHECK # 2186"/>
        <s v="CHECK # 2187"/>
        <s v="CHECK # 2188"/>
        <s v="CHECK # 2189"/>
        <s v="CHECK # 2190"/>
        <s v="CHECK # 2191"/>
        <s v="CHECK # 2192"/>
        <s v="CHECK # 2193"/>
        <s v="CHECK # 2194"/>
        <s v="CHECK # 2195"/>
        <s v="CHECK # 2196"/>
        <s v="CHECK # 2197"/>
        <s v="CHECK # 2198"/>
        <s v="CHECK # 2199"/>
        <s v="CHECK # 2200"/>
        <s v="CHECK # 2201"/>
        <s v="CHECK # 2202"/>
        <s v="CHECK # 2203"/>
        <s v="CHECK # 2204"/>
        <s v="CHECK # 2205"/>
        <s v="CHECK # 2206"/>
        <s v="CHECK # 2207"/>
        <s v="CHECK # 2208"/>
        <s v="CHECK # 2209"/>
        <s v="CHECK # 2210"/>
        <s v="CHECK # 2211"/>
        <s v="CHECK # 2212"/>
        <s v="CHECK # 2213"/>
        <s v="CHECK # 2214"/>
        <s v="CHECK # 2215"/>
        <s v="CHECK # 2216"/>
        <s v="CHECK # 2217"/>
        <s v="CHECK # 2218"/>
        <s v="CHECK # 2219"/>
        <s v="CHECK # 2220"/>
        <s v="CHECK # 2221"/>
        <s v="CHECK # 2222"/>
        <s v="CHECK # 2223"/>
        <s v="CHECK # 2224"/>
        <s v="CHECK # 2225"/>
        <s v="CHECK # 2226"/>
        <s v="CHECK # 2227"/>
        <s v="CHECK # 2228"/>
        <s v="CHECK # 2229"/>
        <s v="CHECK # 2230"/>
        <s v="CHECK # 2231"/>
        <s v="CHECK # 2232"/>
        <s v="CHECK # 2233"/>
        <s v="CHECK # 2234"/>
        <s v="CHECK # 2235"/>
        <s v="CHECK # 2236"/>
        <s v="CHECK # 2237"/>
        <s v="CHECK # 2238"/>
        <s v="CHECK # 2239"/>
        <s v="CHECK # 2240"/>
        <s v="CHECK # 2241"/>
        <s v="CHECK # 2242"/>
        <s v="CHECK # 2243"/>
        <s v="CHECK # 2244"/>
        <s v="CHECK # 2245"/>
        <s v="CHECK # 2246"/>
        <s v="CHECK # 2247"/>
        <s v="CHECK # 2248"/>
        <s v="CHECK # 2249"/>
        <s v="CHECK # 2250"/>
        <s v="CHECK # 2251"/>
        <s v="CHECK # 2252"/>
        <s v="CHECK # 2253"/>
        <s v="CHECK # 2254"/>
        <s v="CHECK # 2255"/>
        <s v="CHECK # 2256"/>
        <s v="CHECK # 2257"/>
        <s v="CHECK # 2258"/>
        <s v="CHECK # 2259"/>
        <s v="CHECK # 2260"/>
        <s v="CHECK # 2261"/>
        <s v="CHECK # 2262"/>
        <s v="CHECK # 2263"/>
        <s v="CHECK # 2264"/>
        <s v="CHECK # 2265"/>
        <s v="CHECK # 2266"/>
        <s v="CHECK # 2267"/>
        <s v="CHECK # 2268"/>
        <s v="CHECK # 2269"/>
        <s v="CHECK # 2270"/>
        <s v="CHECK # 2271"/>
        <s v="CHECK # 2272"/>
        <s v="CHECK # 2273"/>
        <s v="CHECK # 2274"/>
        <s v="CHECK # 2275"/>
        <s v="CHECK # 2276"/>
        <s v="CHECK # 2277"/>
        <s v="CHECK #2278"/>
        <s v="CHECK #2279"/>
        <m/>
      </sharedItems>
    </cacheField>
    <cacheField name="Memo" numFmtId="0">
      <sharedItems/>
    </cacheField>
    <cacheField name="Amount_x000a_Debit" numFmtId="0">
      <sharedItems containsMixedTypes="1" containsNumber="1" minValue="-27546.97" maxValue="-8" count="74">
        <n v="-146.44999999999999"/>
        <n v="-518.12"/>
        <n v="-100"/>
        <n v="-600"/>
        <n v="-300"/>
        <n v="-50.86"/>
        <n v="-150"/>
        <n v="-141.24"/>
        <n v="-204.66"/>
        <n v="-31.45"/>
        <n v="-75"/>
        <s v="503.0"/>
        <n v="-29.97"/>
        <n v="-110"/>
        <n v="-60"/>
        <n v="-8.8000000000000007"/>
        <s v="123.45"/>
        <s v="125.25"/>
        <n v="-9786.01"/>
        <n v="-140.47"/>
        <n v="-1500"/>
        <n v="-1250"/>
        <n v="-1000"/>
        <n v="-500"/>
        <n v="-400"/>
        <n v="-750"/>
        <n v="-250"/>
        <n v="-124.04"/>
        <n v="-10013.07"/>
        <n v="-125.25"/>
        <n v="-123.45"/>
        <n v="-175"/>
        <n v="-91.96"/>
        <n v="-84.04"/>
        <n v="-587.44000000000005"/>
        <n v="-91.25"/>
        <n v="-206.03"/>
        <n v="-10309.450000000001"/>
        <n v="-123.75"/>
        <n v="-6414.45"/>
        <n v="-183.01"/>
        <n v="-16.2"/>
        <n v="-27.92"/>
        <n v="-9176.33"/>
        <n v="-9200.32"/>
        <n v="-95.48"/>
        <n v="-41.45"/>
        <n v="-220.28"/>
        <n v="-200"/>
        <n v="-226.44"/>
        <n v="-15.88"/>
        <n v="-30"/>
        <n v="-299.98"/>
        <n v="-88.77"/>
        <n v="-132.68"/>
        <n v="-55"/>
        <n v="-45"/>
        <n v="-50"/>
        <n v="-9194.33"/>
        <n v="-251.22"/>
        <n v="-29.15"/>
        <n v="-27.5"/>
        <n v="-8"/>
        <n v="-16.559999999999999"/>
        <n v="-27546.97"/>
        <n v="-410"/>
        <n v="-71.13"/>
        <n v="-950"/>
        <n v="-180"/>
        <n v="-122.08"/>
        <n v="-49.66"/>
        <n v="-255.3"/>
        <n v="-43.13"/>
        <n v="-18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College of DuPage" refreshedDate="41114.492478935186" createdVersion="4" refreshedVersion="4" minRefreshableVersion="3" recordCount="109">
  <cacheSource type="worksheet">
    <worksheetSource ref="A5:E114" sheet="EXPENSES"/>
  </cacheSource>
  <cacheFields count="5">
    <cacheField name="TRANSACTION" numFmtId="0">
      <sharedItems count="83">
        <s v="Off Supplies Joanne"/>
        <s v="RA Volunteer Joanne"/>
        <s v="Neg Com Lana Hall"/>
        <s v="Neg Com James Ryan"/>
        <s v="Neg Com Cheryl Caplan"/>
        <s v="Neg Com Mike Dusik"/>
        <s v="Neg Com Joanne"/>
        <s v="Neg Com Vicki"/>
        <s v="Neg Com Andrea Studzinski"/>
        <s v="Neg Com Colleen"/>
        <s v="Bus Cards Vicki"/>
        <s v="Neg Com Jessica Dyrek"/>
        <s v="Audit Fee Joe T."/>
        <s v="Mem Envelopes Vicki"/>
        <s v="Mem Office Depot Vicki"/>
        <s v="Mem Card Stock gen meet Joanne"/>
        <s v="Premium parking Colleen"/>
        <s v="Mem Elections Vicki pd chk#2169"/>
        <s v="Website Wordpress Elise"/>
        <s v="Off Furn Desk glass Diane"/>
        <s v="Off Name Tags"/>
        <s v="IEA Core Conf Stella"/>
        <s v="IEA Core Conf Joe"/>
        <s v="Mem Stamps Vicki"/>
        <s v="Food Sodexho lost check-Lynn Konicek"/>
        <s v="IEA Payment"/>
        <s v="Food bd meet"/>
        <s v="BOT rep hon Mike"/>
        <s v="Pres hon Diane"/>
        <s v="Treas hon Stella"/>
        <s v="Pres Elect hon Colleen"/>
        <s v="VP hon Birgit"/>
        <s v="Sec hon Rochelle"/>
        <s v="Mem hon Vicki"/>
        <s v="Bud Chr/Asst Treas Joe T"/>
        <s v="Griev hon Joanne"/>
        <s v="Webmaster hon Elise"/>
        <s v="IEArep hon Joe C"/>
        <s v="Elect Chr hon Vicki"/>
        <s v="PACE leg chr Peter P"/>
        <s v="Food gen meet replace chk#2199"/>
        <s v="Food bd meet replace chk#2198"/>
        <s v="Target gift cards sup staff"/>
        <s v="RESET Jessica Dyrek"/>
        <s v="RESET Cheryl Caplan"/>
        <s v="Holiday gifts Diane"/>
        <s v="Off Bus Cards"/>
        <s v="Holiday Dinner Stella"/>
        <s v="Dues Ref Dominic Pacenti"/>
        <s v="Admin Copies bd meet"/>
        <s v="Off stamps Stella"/>
        <s v="Pres Elect Colleen"/>
        <s v="Webmaster hon Peter"/>
        <s v="IEArep hon Cheryl C"/>
        <s v="BOT rep Mike"/>
        <s v="Admin Lunch with Dean Diane"/>
        <s v="Tax E-File Stella"/>
        <s v="Mem Postage Vicki"/>
        <s v="Food gen meet"/>
        <s v="Off Equip Color printer Diane"/>
        <s v="NEA higher ed conf Peter P"/>
        <s v="Mileage reimb Colleen"/>
        <s v="Admin Bd meet exp Joanne"/>
        <s v="IEA higher ed conf Colleen"/>
        <s v="IEA RA Joanne"/>
        <s v="RA meet Peter P"/>
        <s v="Dues Ref Dennis Doyle"/>
        <s v="Dues Ref Ellen Vician"/>
        <s v="Mem support work Colleen"/>
        <s v="IEA higher ed conf Stella"/>
        <s v="Petty Cash Joe T"/>
        <s v="Food gen meet Rochelle"/>
        <s v="Mem Union ballots"/>
        <s v="Admin Bylaws"/>
        <s v="Due Ref Ron Galiardo"/>
        <s v="Food finals week Joe T."/>
        <s v="Dues Ref COD"/>
        <s v="NEA Rep Assemb Peter P."/>
        <s v="NEA Fund"/>
        <s v="Petty Cash Stella"/>
        <s v="Tax Prep hon"/>
        <s v="Harland Check Order"/>
        <s v="Grievance Fund"/>
      </sharedItems>
    </cacheField>
    <cacheField name="Date" numFmtId="14">
      <sharedItems containsSemiMixedTypes="0" containsNonDate="0" containsDate="1" containsString="0" minDate="2011-08-01T00:00:00" maxDate="2012-12-29T00:00:00"/>
    </cacheField>
    <cacheField name="Description" numFmtId="0">
      <sharedItems containsBlank="1" count="107">
        <s v="CHECK # 2172"/>
        <s v="CHECK # 2173"/>
        <s v="CHECK # 2176"/>
        <s v="CHECK # 2177"/>
        <s v="CHECK # 2178"/>
        <s v="CHECK # 2179"/>
        <s v="CHECK # 2180"/>
        <s v="CHECK # 2181"/>
        <s v="CHECK # 2182"/>
        <s v="CHECK # 2183"/>
        <s v="CHECK # 2184"/>
        <s v="CHECK # 2185"/>
        <s v="CHECK # 2186"/>
        <s v="CHECK # 2187"/>
        <s v="CHECK # 2188"/>
        <s v="CHECK # 2189"/>
        <s v="CHECK # 2190"/>
        <s v="CHECK # 2191"/>
        <s v="CHECK # 2192"/>
        <s v="CHECK # 2193"/>
        <s v="CHECK # 2194"/>
        <s v="CHECK # 2195"/>
        <s v="CHECK # 2196"/>
        <s v="CHECK # 2197"/>
        <s v="CHECK # 2198"/>
        <s v="CHECK # 2199"/>
        <s v="CHECK # 2200"/>
        <s v="CHECK # 2201"/>
        <s v="CHECK # 2202"/>
        <s v="CHECK # 2203"/>
        <s v="CHECK # 2204"/>
        <s v="CHECK # 2205"/>
        <s v="CHECK # 2206"/>
        <s v="CHECK # 2207"/>
        <s v="CHECK # 2208"/>
        <s v="CHECK # 2209"/>
        <s v="CHECK # 2210"/>
        <s v="CHECK # 2211"/>
        <s v="CHECK # 2212"/>
        <s v="CHECK # 2213"/>
        <s v="CHECK # 2214"/>
        <s v="CHECK # 2215"/>
        <s v="CHECK # 2216"/>
        <s v="CHECK # 2217"/>
        <s v="CHECK # 2218"/>
        <s v="CHECK # 2219"/>
        <s v="CHECK # 2220"/>
        <s v="CHECK # 2221"/>
        <s v="CHECK # 2222"/>
        <s v="CHECK # 2223"/>
        <s v="CHECK # 2224"/>
        <s v="CHECK # 2225"/>
        <s v="CHECK # 2226"/>
        <s v="CHECK # 2227"/>
        <s v="CHECK # 2228"/>
        <s v="CHECK # 2229"/>
        <s v="CHECK # 2230"/>
        <s v="CHECK # 2231"/>
        <s v="CHECK # 2232"/>
        <s v="CHECK # 2233"/>
        <s v="CHECK # 2234"/>
        <s v="CHECK # 2235"/>
        <s v="CHECK # 2236"/>
        <s v="CHECK # 2237"/>
        <s v="CHECK # 2238"/>
        <s v="CHECK # 2239"/>
        <s v="CHECK # 2240"/>
        <s v="CHECK # 2241"/>
        <s v="CHECK # 2242"/>
        <s v="CHECK # 2243"/>
        <s v="CHECK # 2244"/>
        <s v="CHECK # 2245"/>
        <s v="CHECK # 2246"/>
        <s v="CHECK # 2247"/>
        <s v="CHECK # 2248"/>
        <s v="CHECK # 2249"/>
        <s v="CHECK # 2250"/>
        <s v="CHECK # 2251"/>
        <s v="CHECK # 2252"/>
        <s v="CHECK # 2253"/>
        <s v="CHECK # 2254"/>
        <s v="CHECK # 2255"/>
        <s v="CHECK # 2256"/>
        <s v="CHECK # 2257"/>
        <s v="CHECK # 2258"/>
        <s v="CHECK # 2259"/>
        <s v="CHECK # 2260"/>
        <s v="CHECK # 2261"/>
        <s v="CHECK # 2262"/>
        <s v="CHECK # 2263"/>
        <s v="CHECK # 2264"/>
        <s v="CHECK # 2265"/>
        <s v="CHECK # 2266"/>
        <s v="CHECK # 2267"/>
        <s v="CHECK # 2268"/>
        <s v="CHECK # 2269"/>
        <s v="CHECK # 2270"/>
        <s v="CHECK # 2271"/>
        <s v="CHECK # 2272"/>
        <s v="CHECK # 2273"/>
        <s v="CHECK # 2274"/>
        <s v="CHECK # 2275"/>
        <s v="CHECK # 2276"/>
        <s v="CHECK # 2277"/>
        <s v="CHECK #2278"/>
        <s v="CHECK #2279"/>
        <m/>
      </sharedItems>
    </cacheField>
    <cacheField name="Memo" numFmtId="0">
      <sharedItems/>
    </cacheField>
    <cacheField name="Amount_x000a_Debit" numFmtId="0">
      <sharedItems containsMixedTypes="1" containsNumber="1" minValue="-27546.97" maxValue="-8" count="74">
        <n v="-146.44999999999999"/>
        <n v="-518.12"/>
        <n v="-100"/>
        <n v="-600"/>
        <n v="-300"/>
        <n v="-50.86"/>
        <n v="-150"/>
        <n v="-141.24"/>
        <n v="-204.66"/>
        <n v="-31.45"/>
        <n v="-75"/>
        <n v="-503"/>
        <n v="-29.97"/>
        <n v="-110"/>
        <n v="-60"/>
        <n v="-8.8000000000000007"/>
        <s v="123.45"/>
        <s v="125.25"/>
        <n v="-9786.01"/>
        <n v="-140.47"/>
        <n v="-1500"/>
        <n v="-1250"/>
        <n v="-1000"/>
        <n v="-500"/>
        <n v="-400"/>
        <n v="-750"/>
        <n v="-250"/>
        <n v="-124.04"/>
        <n v="-10013.07"/>
        <n v="-125.25"/>
        <n v="-123.45"/>
        <n v="-175"/>
        <n v="-91.96"/>
        <n v="-84.04"/>
        <n v="-587.44000000000005"/>
        <n v="-91.25"/>
        <n v="-206.03"/>
        <n v="-10309.450000000001"/>
        <n v="-123.75"/>
        <n v="-6414.45"/>
        <n v="-183.01"/>
        <n v="-16.2"/>
        <n v="-27.92"/>
        <n v="-9176.33"/>
        <n v="-9200.32"/>
        <n v="-95.48"/>
        <n v="-41.45"/>
        <n v="-220.28"/>
        <n v="-200"/>
        <n v="-226.44"/>
        <n v="-15.88"/>
        <n v="-30"/>
        <n v="-299.98"/>
        <n v="-88.77"/>
        <n v="-132.68"/>
        <n v="-55"/>
        <n v="-45"/>
        <n v="-50"/>
        <n v="-9194.33"/>
        <n v="-251.22"/>
        <n v="-29.15"/>
        <n v="-27.5"/>
        <n v="-8"/>
        <n v="-16.559999999999999"/>
        <n v="-27546.97"/>
        <n v="-410"/>
        <n v="-71.13"/>
        <n v="-950"/>
        <n v="-180"/>
        <n v="-122.08"/>
        <n v="-49.66"/>
        <n v="-255.3"/>
        <n v="-43.13"/>
        <n v="-18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9">
  <r>
    <x v="0"/>
    <d v="2011-08-02T00:00:00"/>
    <x v="0"/>
    <s v="Share Draft"/>
    <x v="0"/>
  </r>
  <r>
    <x v="1"/>
    <d v="2011-08-18T00:00:00"/>
    <x v="1"/>
    <s v="Share Draft"/>
    <x v="1"/>
  </r>
  <r>
    <x v="2"/>
    <d v="2011-08-01T00:00:00"/>
    <x v="2"/>
    <s v="Share Draft"/>
    <x v="2"/>
  </r>
  <r>
    <x v="3"/>
    <d v="2011-08-01T00:00:00"/>
    <x v="3"/>
    <s v="Share Draft"/>
    <x v="2"/>
  </r>
  <r>
    <x v="4"/>
    <d v="2011-08-01T00:00:00"/>
    <x v="4"/>
    <s v="Share Draft"/>
    <x v="2"/>
  </r>
  <r>
    <x v="5"/>
    <d v="2011-08-01T00:00:00"/>
    <x v="5"/>
    <s v="Share Draft"/>
    <x v="3"/>
  </r>
  <r>
    <x v="6"/>
    <d v="2011-08-01T00:00:00"/>
    <x v="6"/>
    <s v="Share Draft"/>
    <x v="3"/>
  </r>
  <r>
    <x v="7"/>
    <d v="2011-08-01T00:00:00"/>
    <x v="7"/>
    <s v="Share Draft"/>
    <x v="4"/>
  </r>
  <r>
    <x v="8"/>
    <d v="2011-08-01T00:00:00"/>
    <x v="8"/>
    <s v="Share Draft"/>
    <x v="4"/>
  </r>
  <r>
    <x v="9"/>
    <d v="2011-08-01T00:00:00"/>
    <x v="9"/>
    <s v="Share Draft"/>
    <x v="4"/>
  </r>
  <r>
    <x v="10"/>
    <d v="2011-08-01T00:00:00"/>
    <x v="10"/>
    <s v="Share Draft"/>
    <x v="5"/>
  </r>
  <r>
    <x v="11"/>
    <d v="2011-08-01T00:00:00"/>
    <x v="11"/>
    <s v="Share Draft"/>
    <x v="2"/>
  </r>
  <r>
    <x v="12"/>
    <d v="2011-08-03T00:00:00"/>
    <x v="12"/>
    <s v="Share Draft"/>
    <x v="6"/>
  </r>
  <r>
    <x v="13"/>
    <d v="2011-08-03T00:00:00"/>
    <x v="13"/>
    <s v="Share Draft"/>
    <x v="7"/>
  </r>
  <r>
    <x v="14"/>
    <d v="2011-08-03T00:00:00"/>
    <x v="14"/>
    <s v="Share Draft"/>
    <x v="8"/>
  </r>
  <r>
    <x v="15"/>
    <d v="2011-08-17T00:00:00"/>
    <x v="15"/>
    <s v="Share Draft"/>
    <x v="9"/>
  </r>
  <r>
    <x v="16"/>
    <d v="2011-08-24T00:00:00"/>
    <x v="16"/>
    <s v="Share Draft"/>
    <x v="10"/>
  </r>
  <r>
    <x v="17"/>
    <d v="2011-08-24T00:00:00"/>
    <x v="17"/>
    <s v="Void"/>
    <x v="11"/>
  </r>
  <r>
    <x v="18"/>
    <d v="2011-10-03T00:00:00"/>
    <x v="18"/>
    <s v="Share Draft"/>
    <x v="12"/>
  </r>
  <r>
    <x v="19"/>
    <d v="2011-10-03T00:00:00"/>
    <x v="19"/>
    <s v="Share Draft"/>
    <x v="6"/>
  </r>
  <r>
    <x v="20"/>
    <d v="2011-10-03T00:00:00"/>
    <x v="20"/>
    <s v="Share Draft"/>
    <x v="13"/>
  </r>
  <r>
    <x v="21"/>
    <d v="2011-10-03T00:00:00"/>
    <x v="21"/>
    <s v="Share Draft"/>
    <x v="14"/>
  </r>
  <r>
    <x v="22"/>
    <d v="2011-10-03T00:00:00"/>
    <x v="22"/>
    <s v="Share Draft"/>
    <x v="14"/>
  </r>
  <r>
    <x v="23"/>
    <d v="2011-12-07T00:00:00"/>
    <x v="23"/>
    <s v="Share Draft"/>
    <x v="15"/>
  </r>
  <r>
    <x v="24"/>
    <d v="2011-10-26T00:00:00"/>
    <x v="24"/>
    <s v="Void"/>
    <x v="16"/>
  </r>
  <r>
    <x v="24"/>
    <d v="2011-10-26T00:00:00"/>
    <x v="25"/>
    <s v="Void"/>
    <x v="17"/>
  </r>
  <r>
    <x v="25"/>
    <d v="2011-10-26T00:00:00"/>
    <x v="26"/>
    <s v="Share Draft"/>
    <x v="18"/>
  </r>
  <r>
    <x v="26"/>
    <d v="2011-11-07T00:00:00"/>
    <x v="27"/>
    <s v="Share Draft"/>
    <x v="19"/>
  </r>
  <r>
    <x v="27"/>
    <d v="2011-11-18T00:00:00"/>
    <x v="28"/>
    <s v="Share Draft"/>
    <x v="4"/>
  </r>
  <r>
    <x v="28"/>
    <d v="2011-11-18T00:00:00"/>
    <x v="29"/>
    <s v="Share Draft"/>
    <x v="20"/>
  </r>
  <r>
    <x v="29"/>
    <d v="2011-11-18T00:00:00"/>
    <x v="30"/>
    <s v="Share Draft"/>
    <x v="3"/>
  </r>
  <r>
    <x v="30"/>
    <d v="2011-11-18T00:00:00"/>
    <x v="31"/>
    <s v="Share Draft"/>
    <x v="21"/>
  </r>
  <r>
    <x v="31"/>
    <d v="2011-11-18T00:00:00"/>
    <x v="32"/>
    <s v="Share Draft"/>
    <x v="22"/>
  </r>
  <r>
    <x v="32"/>
    <d v="2011-11-18T00:00:00"/>
    <x v="33"/>
    <s v="Share Draft"/>
    <x v="23"/>
  </r>
  <r>
    <x v="33"/>
    <d v="2011-11-18T00:00:00"/>
    <x v="34"/>
    <s v="Share Draft"/>
    <x v="21"/>
  </r>
  <r>
    <x v="34"/>
    <d v="2011-11-18T00:00:00"/>
    <x v="35"/>
    <s v="Share Draft"/>
    <x v="24"/>
  </r>
  <r>
    <x v="35"/>
    <d v="2011-11-18T00:00:00"/>
    <x v="36"/>
    <s v="Share Draft"/>
    <x v="23"/>
  </r>
  <r>
    <x v="36"/>
    <d v="2011-11-18T00:00:00"/>
    <x v="37"/>
    <s v="Share Draft"/>
    <x v="25"/>
  </r>
  <r>
    <x v="37"/>
    <d v="2011-11-18T00:00:00"/>
    <x v="38"/>
    <s v="Share Draft"/>
    <x v="26"/>
  </r>
  <r>
    <x v="38"/>
    <d v="2011-11-18T00:00:00"/>
    <x v="39"/>
    <s v="Share Draft"/>
    <x v="6"/>
  </r>
  <r>
    <x v="16"/>
    <d v="2011-11-18T00:00:00"/>
    <x v="40"/>
    <s v="Share Draft"/>
    <x v="10"/>
  </r>
  <r>
    <x v="39"/>
    <d v="2011-11-18T00:00:00"/>
    <x v="41"/>
    <s v="Share Draft"/>
    <x v="26"/>
  </r>
  <r>
    <x v="26"/>
    <d v="2012-02-02T00:00:00"/>
    <x v="42"/>
    <s v="Share Draft"/>
    <x v="27"/>
  </r>
  <r>
    <x v="25"/>
    <d v="2011-11-20T00:00:00"/>
    <x v="43"/>
    <s v="Share Draft"/>
    <x v="28"/>
  </r>
  <r>
    <x v="40"/>
    <d v="2011-12-04T00:00:00"/>
    <x v="44"/>
    <s v="Share Draft"/>
    <x v="29"/>
  </r>
  <r>
    <x v="41"/>
    <d v="2011-12-04T00:00:00"/>
    <x v="45"/>
    <s v="Share Draft"/>
    <x v="30"/>
  </r>
  <r>
    <x v="42"/>
    <d v="2011-12-15T00:00:00"/>
    <x v="46"/>
    <s v="Share Draft"/>
    <x v="31"/>
  </r>
  <r>
    <x v="43"/>
    <d v="2011-12-16T00:00:00"/>
    <x v="47"/>
    <s v="Share Draft"/>
    <x v="2"/>
  </r>
  <r>
    <x v="44"/>
    <d v="2011-12-16T00:00:00"/>
    <x v="48"/>
    <s v="Share Draft"/>
    <x v="2"/>
  </r>
  <r>
    <x v="45"/>
    <d v="2012-12-16T00:00:00"/>
    <x v="49"/>
    <s v="Share Draft"/>
    <x v="32"/>
  </r>
  <r>
    <x v="46"/>
    <d v="2012-12-16T00:00:00"/>
    <x v="50"/>
    <s v="Share Draft"/>
    <x v="33"/>
  </r>
  <r>
    <x v="47"/>
    <d v="2011-12-16T00:00:00"/>
    <x v="51"/>
    <s v="Share Draft"/>
    <x v="34"/>
  </r>
  <r>
    <x v="48"/>
    <d v="2011-12-19T00:00:00"/>
    <x v="52"/>
    <s v="Share Draft"/>
    <x v="35"/>
  </r>
  <r>
    <x v="49"/>
    <d v="2011-12-19T00:00:00"/>
    <x v="53"/>
    <s v="Share Draft"/>
    <x v="36"/>
  </r>
  <r>
    <x v="25"/>
    <d v="2012-12-28T00:00:00"/>
    <x v="54"/>
    <s v="Share Draft"/>
    <x v="37"/>
  </r>
  <r>
    <x v="50"/>
    <d v="2012-01-13T00:00:00"/>
    <x v="55"/>
    <s v="Share Draft"/>
    <x v="15"/>
  </r>
  <r>
    <x v="29"/>
    <d v="2012-01-13T00:00:00"/>
    <x v="56"/>
    <s v="Share Draft"/>
    <x v="3"/>
  </r>
  <r>
    <x v="51"/>
    <d v="2012-01-13T00:00:00"/>
    <x v="57"/>
    <s v="Share Draft"/>
    <x v="21"/>
  </r>
  <r>
    <x v="31"/>
    <d v="2012-01-13T00:00:00"/>
    <x v="58"/>
    <s v="Share Draft"/>
    <x v="22"/>
  </r>
  <r>
    <x v="32"/>
    <d v="2012-01-13T00:00:00"/>
    <x v="59"/>
    <s v="Share Draft"/>
    <x v="23"/>
  </r>
  <r>
    <x v="34"/>
    <d v="2012-01-13T00:00:00"/>
    <x v="60"/>
    <s v="Share Draft"/>
    <x v="24"/>
  </r>
  <r>
    <x v="33"/>
    <d v="2012-01-13T00:00:00"/>
    <x v="61"/>
    <s v="Share Draft"/>
    <x v="21"/>
  </r>
  <r>
    <x v="52"/>
    <d v="2012-01-13T00:00:00"/>
    <x v="62"/>
    <s v="Share Draft"/>
    <x v="25"/>
  </r>
  <r>
    <x v="53"/>
    <d v="2012-01-13T00:00:00"/>
    <x v="63"/>
    <s v="Share Draft"/>
    <x v="26"/>
  </r>
  <r>
    <x v="37"/>
    <d v="2012-01-13T00:00:00"/>
    <x v="64"/>
    <s v="Share Draft"/>
    <x v="26"/>
  </r>
  <r>
    <x v="26"/>
    <d v="2012-02-15T00:00:00"/>
    <x v="65"/>
    <s v="Share Draft"/>
    <x v="38"/>
  </r>
  <r>
    <x v="25"/>
    <d v="2012-01-26T00:00:00"/>
    <x v="66"/>
    <s v="Share Draft"/>
    <x v="39"/>
  </r>
  <r>
    <x v="28"/>
    <d v="2012-01-26T00:00:00"/>
    <x v="67"/>
    <s v="Share Draft"/>
    <x v="20"/>
  </r>
  <r>
    <x v="35"/>
    <d v="2012-01-26T00:00:00"/>
    <x v="68"/>
    <s v="Share Draft"/>
    <x v="23"/>
  </r>
  <r>
    <x v="54"/>
    <d v="2012-01-26T00:00:00"/>
    <x v="69"/>
    <s v="Share Draft"/>
    <x v="4"/>
  </r>
  <r>
    <x v="55"/>
    <d v="2012-02-01T00:00:00"/>
    <x v="70"/>
    <s v="Share Draft"/>
    <x v="40"/>
  </r>
  <r>
    <x v="50"/>
    <d v="2012-02-01T00:00:00"/>
    <x v="71"/>
    <s v="Share Draft"/>
    <x v="41"/>
  </r>
  <r>
    <x v="56"/>
    <d v="2012-02-10T00:00:00"/>
    <x v="72"/>
    <s v="Share Draft"/>
    <x v="42"/>
  </r>
  <r>
    <x v="25"/>
    <d v="2012-02-20T00:00:00"/>
    <x v="73"/>
    <s v="Share Draft"/>
    <x v="43"/>
  </r>
  <r>
    <x v="25"/>
    <d v="2012-03-23T00:00:00"/>
    <x v="74"/>
    <s v="Share Draft"/>
    <x v="44"/>
  </r>
  <r>
    <x v="57"/>
    <d v="2012-04-17T00:00:00"/>
    <x v="75"/>
    <s v="Share Draft"/>
    <x v="45"/>
  </r>
  <r>
    <x v="58"/>
    <d v="2012-04-24T00:00:00"/>
    <x v="76"/>
    <s v="Share Draft"/>
    <x v="46"/>
  </r>
  <r>
    <x v="59"/>
    <d v="2012-02-20T00:00:00"/>
    <x v="77"/>
    <s v="Share Draft"/>
    <x v="47"/>
  </r>
  <r>
    <x v="60"/>
    <d v="2012-02-20T00:00:00"/>
    <x v="78"/>
    <s v="Share Draft"/>
    <x v="48"/>
  </r>
  <r>
    <x v="61"/>
    <d v="2012-03-08T00:00:00"/>
    <x v="79"/>
    <s v="Share Draft"/>
    <x v="49"/>
  </r>
  <r>
    <x v="62"/>
    <d v="2012-03-08T00:00:00"/>
    <x v="80"/>
    <s v="Share Draft"/>
    <x v="50"/>
  </r>
  <r>
    <x v="63"/>
    <d v="2012-03-12T00:00:00"/>
    <x v="81"/>
    <s v="Share Draft"/>
    <x v="51"/>
  </r>
  <r>
    <x v="64"/>
    <d v="2012-03-23T00:00:00"/>
    <x v="82"/>
    <s v="Share Draft"/>
    <x v="52"/>
  </r>
  <r>
    <x v="26"/>
    <d v="2012-03-23T00:00:00"/>
    <x v="83"/>
    <s v="Share Draft"/>
    <x v="53"/>
  </r>
  <r>
    <x v="65"/>
    <d v="2012-03-23T00:00:00"/>
    <x v="84"/>
    <s v="Share Draft"/>
    <x v="54"/>
  </r>
  <r>
    <x v="66"/>
    <d v="2012-03-23T00:00:00"/>
    <x v="85"/>
    <s v="Share Draft"/>
    <x v="55"/>
  </r>
  <r>
    <x v="67"/>
    <d v="2012-03-23T00:00:00"/>
    <x v="86"/>
    <s v="Share Draft"/>
    <x v="56"/>
  </r>
  <r>
    <x v="68"/>
    <d v="2012-03-23T00:00:00"/>
    <x v="87"/>
    <s v="Share Draft"/>
    <x v="4"/>
  </r>
  <r>
    <x v="69"/>
    <d v="2012-03-23T00:00:00"/>
    <x v="88"/>
    <s v="Share Draft"/>
    <x v="51"/>
  </r>
  <r>
    <x v="70"/>
    <d v="2012-03-30T00:00:00"/>
    <x v="89"/>
    <s v="Share Draft"/>
    <x v="57"/>
  </r>
  <r>
    <x v="25"/>
    <d v="2012-04-20T00:00:00"/>
    <x v="90"/>
    <s v="Share Draft"/>
    <x v="58"/>
  </r>
  <r>
    <x v="58"/>
    <d v="2012-04-20T00:00:00"/>
    <x v="91"/>
    <s v="Share Draft"/>
    <x v="59"/>
  </r>
  <r>
    <x v="71"/>
    <d v="2012-04-20T00:00:00"/>
    <x v="92"/>
    <s v="Share Draft"/>
    <x v="60"/>
  </r>
  <r>
    <x v="72"/>
    <d v="2012-04-27T00:00:00"/>
    <x v="93"/>
    <s v="Share Draft"/>
    <x v="61"/>
  </r>
  <r>
    <x v="73"/>
    <d v="2012-04-27T00:00:00"/>
    <x v="94"/>
    <s v="Share Draft"/>
    <x v="62"/>
  </r>
  <r>
    <x v="74"/>
    <d v="2012-04-24T00:00:00"/>
    <x v="95"/>
    <s v="Share Draft"/>
    <x v="13"/>
  </r>
  <r>
    <x v="75"/>
    <d v="2012-05-09T00:00:00"/>
    <x v="96"/>
    <s v="Share Draft"/>
    <x v="63"/>
  </r>
  <r>
    <x v="25"/>
    <d v="2012-05-15T00:00:00"/>
    <x v="97"/>
    <s v="Share Draft"/>
    <x v="64"/>
  </r>
  <r>
    <x v="38"/>
    <d v="2012-05-14T00:00:00"/>
    <x v="98"/>
    <s v="Share Draft"/>
    <x v="6"/>
  </r>
  <r>
    <x v="76"/>
    <d v="2012-06-06T00:00:00"/>
    <x v="99"/>
    <s v="Share Draft"/>
    <x v="65"/>
  </r>
  <r>
    <x v="26"/>
    <d v="2012-06-06T00:00:00"/>
    <x v="100"/>
    <s v="Share Draft"/>
    <x v="66"/>
  </r>
  <r>
    <x v="77"/>
    <d v="2012-06-06T00:00:00"/>
    <x v="101"/>
    <s v="Share Draft"/>
    <x v="67"/>
  </r>
  <r>
    <x v="78"/>
    <d v="2012-06-06T00:00:00"/>
    <x v="102"/>
    <s v="Share Draft"/>
    <x v="68"/>
  </r>
  <r>
    <x v="79"/>
    <d v="2012-06-25T00:00:00"/>
    <x v="103"/>
    <s v="Share Draft"/>
    <x v="57"/>
  </r>
  <r>
    <x v="80"/>
    <d v="2012-07-10T00:00:00"/>
    <x v="104"/>
    <s v="Share Draft"/>
    <x v="69"/>
  </r>
  <r>
    <x v="81"/>
    <d v="2012-07-20T00:00:00"/>
    <x v="105"/>
    <s v="Share Draft"/>
    <x v="70"/>
  </r>
  <r>
    <x v="61"/>
    <d v="2012-07-17T00:00:00"/>
    <x v="104"/>
    <s v="Share Draft"/>
    <x v="71"/>
  </r>
  <r>
    <x v="82"/>
    <d v="2012-02-08T00:00:00"/>
    <x v="106"/>
    <s v="Electronic"/>
    <x v="72"/>
  </r>
  <r>
    <x v="83"/>
    <d v="2012-04-24T00:00:00"/>
    <x v="106"/>
    <s v="Transfer"/>
    <x v="73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09">
  <r>
    <x v="0"/>
    <d v="2011-08-02T00:00:00"/>
    <x v="0"/>
    <s v="Share Draft"/>
    <x v="0"/>
  </r>
  <r>
    <x v="1"/>
    <d v="2011-08-18T00:00:00"/>
    <x v="1"/>
    <s v="Share Draft"/>
    <x v="1"/>
  </r>
  <r>
    <x v="2"/>
    <d v="2011-08-01T00:00:00"/>
    <x v="2"/>
    <s v="Share Draft"/>
    <x v="2"/>
  </r>
  <r>
    <x v="3"/>
    <d v="2011-08-01T00:00:00"/>
    <x v="3"/>
    <s v="Share Draft"/>
    <x v="2"/>
  </r>
  <r>
    <x v="4"/>
    <d v="2011-08-01T00:00:00"/>
    <x v="4"/>
    <s v="Share Draft"/>
    <x v="2"/>
  </r>
  <r>
    <x v="5"/>
    <d v="2011-08-01T00:00:00"/>
    <x v="5"/>
    <s v="Share Draft"/>
    <x v="3"/>
  </r>
  <r>
    <x v="6"/>
    <d v="2011-08-01T00:00:00"/>
    <x v="6"/>
    <s v="Share Draft"/>
    <x v="3"/>
  </r>
  <r>
    <x v="7"/>
    <d v="2011-08-01T00:00:00"/>
    <x v="7"/>
    <s v="Share Draft"/>
    <x v="4"/>
  </r>
  <r>
    <x v="8"/>
    <d v="2011-08-01T00:00:00"/>
    <x v="8"/>
    <s v="Share Draft"/>
    <x v="4"/>
  </r>
  <r>
    <x v="9"/>
    <d v="2011-08-01T00:00:00"/>
    <x v="9"/>
    <s v="Share Draft"/>
    <x v="4"/>
  </r>
  <r>
    <x v="10"/>
    <d v="2011-08-01T00:00:00"/>
    <x v="10"/>
    <s v="Share Draft"/>
    <x v="5"/>
  </r>
  <r>
    <x v="11"/>
    <d v="2011-08-01T00:00:00"/>
    <x v="11"/>
    <s v="Share Draft"/>
    <x v="2"/>
  </r>
  <r>
    <x v="12"/>
    <d v="2011-08-03T00:00:00"/>
    <x v="12"/>
    <s v="Share Draft"/>
    <x v="6"/>
  </r>
  <r>
    <x v="13"/>
    <d v="2011-08-03T00:00:00"/>
    <x v="13"/>
    <s v="Share Draft"/>
    <x v="7"/>
  </r>
  <r>
    <x v="14"/>
    <d v="2011-08-03T00:00:00"/>
    <x v="14"/>
    <s v="Share Draft"/>
    <x v="8"/>
  </r>
  <r>
    <x v="15"/>
    <d v="2011-08-17T00:00:00"/>
    <x v="15"/>
    <s v="Share Draft"/>
    <x v="9"/>
  </r>
  <r>
    <x v="16"/>
    <d v="2011-08-24T00:00:00"/>
    <x v="16"/>
    <s v="Share Draft"/>
    <x v="10"/>
  </r>
  <r>
    <x v="17"/>
    <d v="2011-08-24T00:00:00"/>
    <x v="17"/>
    <s v="Void"/>
    <x v="11"/>
  </r>
  <r>
    <x v="18"/>
    <d v="2011-10-03T00:00:00"/>
    <x v="18"/>
    <s v="Share Draft"/>
    <x v="12"/>
  </r>
  <r>
    <x v="19"/>
    <d v="2011-10-03T00:00:00"/>
    <x v="19"/>
    <s v="Share Draft"/>
    <x v="6"/>
  </r>
  <r>
    <x v="20"/>
    <d v="2011-10-03T00:00:00"/>
    <x v="20"/>
    <s v="Share Draft"/>
    <x v="13"/>
  </r>
  <r>
    <x v="21"/>
    <d v="2011-10-03T00:00:00"/>
    <x v="21"/>
    <s v="Share Draft"/>
    <x v="14"/>
  </r>
  <r>
    <x v="22"/>
    <d v="2011-10-03T00:00:00"/>
    <x v="22"/>
    <s v="Share Draft"/>
    <x v="14"/>
  </r>
  <r>
    <x v="23"/>
    <d v="2011-12-07T00:00:00"/>
    <x v="23"/>
    <s v="Share Draft"/>
    <x v="15"/>
  </r>
  <r>
    <x v="24"/>
    <d v="2011-10-26T00:00:00"/>
    <x v="24"/>
    <s v="Void"/>
    <x v="16"/>
  </r>
  <r>
    <x v="24"/>
    <d v="2011-10-26T00:00:00"/>
    <x v="25"/>
    <s v="Void"/>
    <x v="17"/>
  </r>
  <r>
    <x v="25"/>
    <d v="2011-10-26T00:00:00"/>
    <x v="26"/>
    <s v="Share Draft"/>
    <x v="18"/>
  </r>
  <r>
    <x v="26"/>
    <d v="2011-11-07T00:00:00"/>
    <x v="27"/>
    <s v="Share Draft"/>
    <x v="19"/>
  </r>
  <r>
    <x v="27"/>
    <d v="2011-11-18T00:00:00"/>
    <x v="28"/>
    <s v="Share Draft"/>
    <x v="4"/>
  </r>
  <r>
    <x v="28"/>
    <d v="2011-11-18T00:00:00"/>
    <x v="29"/>
    <s v="Share Draft"/>
    <x v="20"/>
  </r>
  <r>
    <x v="29"/>
    <d v="2011-11-18T00:00:00"/>
    <x v="30"/>
    <s v="Share Draft"/>
    <x v="3"/>
  </r>
  <r>
    <x v="30"/>
    <d v="2011-11-18T00:00:00"/>
    <x v="31"/>
    <s v="Share Draft"/>
    <x v="21"/>
  </r>
  <r>
    <x v="31"/>
    <d v="2011-11-18T00:00:00"/>
    <x v="32"/>
    <s v="Share Draft"/>
    <x v="22"/>
  </r>
  <r>
    <x v="32"/>
    <d v="2011-11-18T00:00:00"/>
    <x v="33"/>
    <s v="Share Draft"/>
    <x v="23"/>
  </r>
  <r>
    <x v="33"/>
    <d v="2011-11-18T00:00:00"/>
    <x v="34"/>
    <s v="Share Draft"/>
    <x v="21"/>
  </r>
  <r>
    <x v="34"/>
    <d v="2011-11-18T00:00:00"/>
    <x v="35"/>
    <s v="Share Draft"/>
    <x v="24"/>
  </r>
  <r>
    <x v="35"/>
    <d v="2011-11-18T00:00:00"/>
    <x v="36"/>
    <s v="Share Draft"/>
    <x v="23"/>
  </r>
  <r>
    <x v="36"/>
    <d v="2011-11-18T00:00:00"/>
    <x v="37"/>
    <s v="Share Draft"/>
    <x v="25"/>
  </r>
  <r>
    <x v="37"/>
    <d v="2011-11-18T00:00:00"/>
    <x v="38"/>
    <s v="Share Draft"/>
    <x v="26"/>
  </r>
  <r>
    <x v="38"/>
    <d v="2011-11-18T00:00:00"/>
    <x v="39"/>
    <s v="Share Draft"/>
    <x v="6"/>
  </r>
  <r>
    <x v="16"/>
    <d v="2011-11-18T00:00:00"/>
    <x v="40"/>
    <s v="Share Draft"/>
    <x v="10"/>
  </r>
  <r>
    <x v="39"/>
    <d v="2011-11-18T00:00:00"/>
    <x v="41"/>
    <s v="Share Draft"/>
    <x v="26"/>
  </r>
  <r>
    <x v="26"/>
    <d v="2012-02-02T00:00:00"/>
    <x v="42"/>
    <s v="Share Draft"/>
    <x v="27"/>
  </r>
  <r>
    <x v="25"/>
    <d v="2011-11-20T00:00:00"/>
    <x v="43"/>
    <s v="Share Draft"/>
    <x v="28"/>
  </r>
  <r>
    <x v="40"/>
    <d v="2011-12-04T00:00:00"/>
    <x v="44"/>
    <s v="Share Draft"/>
    <x v="29"/>
  </r>
  <r>
    <x v="41"/>
    <d v="2011-12-04T00:00:00"/>
    <x v="45"/>
    <s v="Share Draft"/>
    <x v="30"/>
  </r>
  <r>
    <x v="42"/>
    <d v="2011-12-15T00:00:00"/>
    <x v="46"/>
    <s v="Share Draft"/>
    <x v="31"/>
  </r>
  <r>
    <x v="43"/>
    <d v="2011-12-16T00:00:00"/>
    <x v="47"/>
    <s v="Share Draft"/>
    <x v="2"/>
  </r>
  <r>
    <x v="44"/>
    <d v="2011-12-16T00:00:00"/>
    <x v="48"/>
    <s v="Share Draft"/>
    <x v="2"/>
  </r>
  <r>
    <x v="45"/>
    <d v="2012-12-16T00:00:00"/>
    <x v="49"/>
    <s v="Share Draft"/>
    <x v="32"/>
  </r>
  <r>
    <x v="46"/>
    <d v="2012-12-16T00:00:00"/>
    <x v="50"/>
    <s v="Share Draft"/>
    <x v="33"/>
  </r>
  <r>
    <x v="47"/>
    <d v="2011-12-16T00:00:00"/>
    <x v="51"/>
    <s v="Share Draft"/>
    <x v="34"/>
  </r>
  <r>
    <x v="48"/>
    <d v="2011-12-19T00:00:00"/>
    <x v="52"/>
    <s v="Share Draft"/>
    <x v="35"/>
  </r>
  <r>
    <x v="49"/>
    <d v="2011-12-19T00:00:00"/>
    <x v="53"/>
    <s v="Share Draft"/>
    <x v="36"/>
  </r>
  <r>
    <x v="25"/>
    <d v="2012-12-28T00:00:00"/>
    <x v="54"/>
    <s v="Share Draft"/>
    <x v="37"/>
  </r>
  <r>
    <x v="50"/>
    <d v="2012-01-13T00:00:00"/>
    <x v="55"/>
    <s v="Share Draft"/>
    <x v="15"/>
  </r>
  <r>
    <x v="29"/>
    <d v="2012-01-13T00:00:00"/>
    <x v="56"/>
    <s v="Share Draft"/>
    <x v="3"/>
  </r>
  <r>
    <x v="51"/>
    <d v="2012-01-13T00:00:00"/>
    <x v="57"/>
    <s v="Share Draft"/>
    <x v="21"/>
  </r>
  <r>
    <x v="31"/>
    <d v="2012-01-13T00:00:00"/>
    <x v="58"/>
    <s v="Share Draft"/>
    <x v="22"/>
  </r>
  <r>
    <x v="32"/>
    <d v="2012-01-13T00:00:00"/>
    <x v="59"/>
    <s v="Share Draft"/>
    <x v="23"/>
  </r>
  <r>
    <x v="34"/>
    <d v="2012-01-13T00:00:00"/>
    <x v="60"/>
    <s v="Share Draft"/>
    <x v="24"/>
  </r>
  <r>
    <x v="33"/>
    <d v="2012-01-13T00:00:00"/>
    <x v="61"/>
    <s v="Share Draft"/>
    <x v="21"/>
  </r>
  <r>
    <x v="52"/>
    <d v="2012-01-13T00:00:00"/>
    <x v="62"/>
    <s v="Share Draft"/>
    <x v="25"/>
  </r>
  <r>
    <x v="53"/>
    <d v="2012-01-13T00:00:00"/>
    <x v="63"/>
    <s v="Share Draft"/>
    <x v="26"/>
  </r>
  <r>
    <x v="37"/>
    <d v="2012-01-13T00:00:00"/>
    <x v="64"/>
    <s v="Share Draft"/>
    <x v="26"/>
  </r>
  <r>
    <x v="26"/>
    <d v="2012-02-15T00:00:00"/>
    <x v="65"/>
    <s v="Share Draft"/>
    <x v="38"/>
  </r>
  <r>
    <x v="25"/>
    <d v="2012-01-26T00:00:00"/>
    <x v="66"/>
    <s v="Share Draft"/>
    <x v="39"/>
  </r>
  <r>
    <x v="28"/>
    <d v="2012-01-26T00:00:00"/>
    <x v="67"/>
    <s v="Share Draft"/>
    <x v="20"/>
  </r>
  <r>
    <x v="35"/>
    <d v="2012-01-26T00:00:00"/>
    <x v="68"/>
    <s v="Share Draft"/>
    <x v="23"/>
  </r>
  <r>
    <x v="54"/>
    <d v="2012-01-26T00:00:00"/>
    <x v="69"/>
    <s v="Share Draft"/>
    <x v="4"/>
  </r>
  <r>
    <x v="55"/>
    <d v="2012-02-01T00:00:00"/>
    <x v="70"/>
    <s v="Share Draft"/>
    <x v="40"/>
  </r>
  <r>
    <x v="50"/>
    <d v="2012-02-01T00:00:00"/>
    <x v="71"/>
    <s v="Share Draft"/>
    <x v="41"/>
  </r>
  <r>
    <x v="56"/>
    <d v="2012-02-10T00:00:00"/>
    <x v="72"/>
    <s v="Share Draft"/>
    <x v="42"/>
  </r>
  <r>
    <x v="25"/>
    <d v="2012-02-20T00:00:00"/>
    <x v="73"/>
    <s v="Share Draft"/>
    <x v="43"/>
  </r>
  <r>
    <x v="25"/>
    <d v="2012-03-23T00:00:00"/>
    <x v="74"/>
    <s v="Share Draft"/>
    <x v="44"/>
  </r>
  <r>
    <x v="57"/>
    <d v="2012-04-17T00:00:00"/>
    <x v="75"/>
    <s v="Share Draft"/>
    <x v="45"/>
  </r>
  <r>
    <x v="58"/>
    <d v="2012-04-24T00:00:00"/>
    <x v="76"/>
    <s v="Share Draft"/>
    <x v="46"/>
  </r>
  <r>
    <x v="59"/>
    <d v="2012-02-20T00:00:00"/>
    <x v="77"/>
    <s v="Share Draft"/>
    <x v="47"/>
  </r>
  <r>
    <x v="60"/>
    <d v="2012-02-20T00:00:00"/>
    <x v="78"/>
    <s v="Share Draft"/>
    <x v="48"/>
  </r>
  <r>
    <x v="61"/>
    <d v="2012-03-08T00:00:00"/>
    <x v="79"/>
    <s v="Share Draft"/>
    <x v="49"/>
  </r>
  <r>
    <x v="62"/>
    <d v="2012-03-08T00:00:00"/>
    <x v="80"/>
    <s v="Share Draft"/>
    <x v="50"/>
  </r>
  <r>
    <x v="63"/>
    <d v="2012-03-12T00:00:00"/>
    <x v="81"/>
    <s v="Share Draft"/>
    <x v="51"/>
  </r>
  <r>
    <x v="64"/>
    <d v="2012-03-23T00:00:00"/>
    <x v="82"/>
    <s v="Share Draft"/>
    <x v="52"/>
  </r>
  <r>
    <x v="26"/>
    <d v="2012-03-23T00:00:00"/>
    <x v="83"/>
    <s v="Share Draft"/>
    <x v="53"/>
  </r>
  <r>
    <x v="65"/>
    <d v="2012-03-23T00:00:00"/>
    <x v="84"/>
    <s v="Share Draft"/>
    <x v="54"/>
  </r>
  <r>
    <x v="66"/>
    <d v="2012-03-23T00:00:00"/>
    <x v="85"/>
    <s v="Share Draft"/>
    <x v="55"/>
  </r>
  <r>
    <x v="67"/>
    <d v="2012-03-23T00:00:00"/>
    <x v="86"/>
    <s v="Share Draft"/>
    <x v="56"/>
  </r>
  <r>
    <x v="68"/>
    <d v="2012-03-23T00:00:00"/>
    <x v="87"/>
    <s v="Share Draft"/>
    <x v="4"/>
  </r>
  <r>
    <x v="69"/>
    <d v="2012-03-23T00:00:00"/>
    <x v="88"/>
    <s v="Share Draft"/>
    <x v="51"/>
  </r>
  <r>
    <x v="70"/>
    <d v="2012-03-30T00:00:00"/>
    <x v="89"/>
    <s v="Share Draft"/>
    <x v="57"/>
  </r>
  <r>
    <x v="25"/>
    <d v="2012-04-20T00:00:00"/>
    <x v="90"/>
    <s v="Share Draft"/>
    <x v="58"/>
  </r>
  <r>
    <x v="58"/>
    <d v="2012-04-20T00:00:00"/>
    <x v="91"/>
    <s v="Share Draft"/>
    <x v="59"/>
  </r>
  <r>
    <x v="71"/>
    <d v="2012-04-20T00:00:00"/>
    <x v="92"/>
    <s v="Share Draft"/>
    <x v="60"/>
  </r>
  <r>
    <x v="72"/>
    <d v="2012-04-27T00:00:00"/>
    <x v="93"/>
    <s v="Share Draft"/>
    <x v="61"/>
  </r>
  <r>
    <x v="73"/>
    <d v="2012-04-27T00:00:00"/>
    <x v="94"/>
    <s v="Share Draft"/>
    <x v="62"/>
  </r>
  <r>
    <x v="74"/>
    <d v="2012-04-24T00:00:00"/>
    <x v="95"/>
    <s v="Share Draft"/>
    <x v="13"/>
  </r>
  <r>
    <x v="75"/>
    <d v="2012-05-09T00:00:00"/>
    <x v="96"/>
    <s v="Share Draft"/>
    <x v="63"/>
  </r>
  <r>
    <x v="25"/>
    <d v="2012-05-15T00:00:00"/>
    <x v="97"/>
    <s v="Share Draft"/>
    <x v="64"/>
  </r>
  <r>
    <x v="38"/>
    <d v="2012-05-14T00:00:00"/>
    <x v="98"/>
    <s v="Share Draft"/>
    <x v="6"/>
  </r>
  <r>
    <x v="76"/>
    <d v="2012-06-06T00:00:00"/>
    <x v="99"/>
    <s v="Share Draft"/>
    <x v="65"/>
  </r>
  <r>
    <x v="26"/>
    <d v="2012-06-06T00:00:00"/>
    <x v="100"/>
    <s v="Share Draft"/>
    <x v="66"/>
  </r>
  <r>
    <x v="77"/>
    <d v="2012-06-06T00:00:00"/>
    <x v="101"/>
    <s v="Share Draft"/>
    <x v="67"/>
  </r>
  <r>
    <x v="78"/>
    <d v="2012-06-06T00:00:00"/>
    <x v="102"/>
    <s v="Share Draft"/>
    <x v="68"/>
  </r>
  <r>
    <x v="79"/>
    <d v="2012-06-25T00:00:00"/>
    <x v="103"/>
    <s v="Share Draft"/>
    <x v="57"/>
  </r>
  <r>
    <x v="80"/>
    <d v="2012-07-10T00:00:00"/>
    <x v="104"/>
    <s v="Share Draft"/>
    <x v="69"/>
  </r>
  <r>
    <x v="10"/>
    <d v="2012-07-20T00:00:00"/>
    <x v="105"/>
    <s v="Share Draft"/>
    <x v="70"/>
  </r>
  <r>
    <x v="61"/>
    <d v="2012-07-17T00:00:00"/>
    <x v="104"/>
    <s v="Share Draft"/>
    <x v="71"/>
  </r>
  <r>
    <x v="81"/>
    <d v="2012-02-08T00:00:00"/>
    <x v="106"/>
    <s v="Electronic"/>
    <x v="72"/>
  </r>
  <r>
    <x v="82"/>
    <d v="2012-04-24T00:00:00"/>
    <x v="106"/>
    <s v="Transfer"/>
    <x v="7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B24" firstHeaderRow="1" firstDataRow="1" firstDataCol="1"/>
  <pivotFields count="5">
    <pivotField axis="axisRow" showAll="0">
      <items count="85">
        <item h="1" x="62"/>
        <item h="1" x="46"/>
        <item h="1" x="73"/>
        <item h="1" x="49"/>
        <item h="1" x="55"/>
        <item h="1" x="20"/>
        <item h="1" x="50"/>
        <item h="1" x="12"/>
        <item h="1" x="27"/>
        <item h="1" x="54"/>
        <item h="1" x="34"/>
        <item h="1" x="81"/>
        <item h="1" x="10"/>
        <item h="1" x="74"/>
        <item h="1" x="76"/>
        <item h="1" x="66"/>
        <item h="1" x="48"/>
        <item h="1" x="67"/>
        <item h="1" x="38"/>
        <item h="1" x="26"/>
        <item h="1" x="41"/>
        <item h="1" x="40"/>
        <item h="1" x="75"/>
        <item h="1" x="58"/>
        <item h="1" x="71"/>
        <item h="1" x="24"/>
        <item h="1" x="35"/>
        <item h="1" x="83"/>
        <item h="1" x="82"/>
        <item h="1" x="47"/>
        <item h="1" x="45"/>
        <item x="22"/>
        <item x="21"/>
        <item x="63"/>
        <item x="69"/>
        <item h="1" x="25"/>
        <item x="64"/>
        <item h="1" x="53"/>
        <item h="1" x="37"/>
        <item h="1" x="15"/>
        <item h="1" x="17"/>
        <item h="1" x="13"/>
        <item h="1" x="33"/>
        <item h="1" x="14"/>
        <item h="1" x="57"/>
        <item h="1" x="23"/>
        <item h="1" x="68"/>
        <item h="1" x="72"/>
        <item h="1" x="61"/>
        <item x="78"/>
        <item x="60"/>
        <item x="77"/>
        <item h="1" x="8"/>
        <item h="1" x="4"/>
        <item h="1" x="9"/>
        <item h="1" x="3"/>
        <item h="1" x="11"/>
        <item h="1" x="6"/>
        <item h="1" x="2"/>
        <item h="1" x="5"/>
        <item h="1" x="7"/>
        <item h="1" x="59"/>
        <item h="1" x="19"/>
        <item h="1" x="0"/>
        <item h="1" x="39"/>
        <item h="1" x="70"/>
        <item h="1" x="79"/>
        <item h="1" x="16"/>
        <item h="1" x="51"/>
        <item h="1" x="30"/>
        <item h="1" x="28"/>
        <item x="65"/>
        <item x="1"/>
        <item h="1" x="44"/>
        <item h="1" x="43"/>
        <item h="1" x="32"/>
        <item h="1" x="42"/>
        <item h="1" x="56"/>
        <item h="1" x="80"/>
        <item h="1" x="29"/>
        <item h="1" x="31"/>
        <item h="1" x="36"/>
        <item h="1" x="52"/>
        <item h="1" x="18"/>
        <item t="default"/>
      </items>
    </pivotField>
    <pivotField numFmtId="14" showAll="0"/>
    <pivotField axis="axisRow" showAll="0">
      <items count="10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t="default"/>
      </items>
    </pivotField>
    <pivotField showAll="0"/>
    <pivotField dataField="1" showAll="0">
      <items count="75">
        <item x="64"/>
        <item x="37"/>
        <item x="28"/>
        <item x="18"/>
        <item x="44"/>
        <item x="58"/>
        <item x="43"/>
        <item x="39"/>
        <item x="73"/>
        <item x="20"/>
        <item x="21"/>
        <item x="22"/>
        <item x="67"/>
        <item x="25"/>
        <item x="3"/>
        <item x="34"/>
        <item x="1"/>
        <item x="23"/>
        <item x="65"/>
        <item x="24"/>
        <item x="4"/>
        <item x="52"/>
        <item x="71"/>
        <item x="59"/>
        <item x="26"/>
        <item x="49"/>
        <item x="47"/>
        <item x="36"/>
        <item x="8"/>
        <item x="48"/>
        <item x="40"/>
        <item x="68"/>
        <item x="31"/>
        <item x="6"/>
        <item x="0"/>
        <item x="7"/>
        <item x="19"/>
        <item x="54"/>
        <item x="29"/>
        <item x="27"/>
        <item x="38"/>
        <item x="30"/>
        <item x="69"/>
        <item x="13"/>
        <item x="2"/>
        <item x="45"/>
        <item x="32"/>
        <item x="35"/>
        <item x="53"/>
        <item x="33"/>
        <item x="10"/>
        <item x="66"/>
        <item x="14"/>
        <item x="55"/>
        <item x="5"/>
        <item x="57"/>
        <item x="70"/>
        <item x="56"/>
        <item x="72"/>
        <item x="46"/>
        <item x="9"/>
        <item x="51"/>
        <item x="12"/>
        <item x="60"/>
        <item x="42"/>
        <item x="61"/>
        <item x="63"/>
        <item x="41"/>
        <item x="50"/>
        <item x="15"/>
        <item x="62"/>
        <item x="16"/>
        <item x="17"/>
        <item x="11"/>
        <item t="default"/>
      </items>
    </pivotField>
  </pivotFields>
  <rowFields count="2">
    <field x="0"/>
    <field x="2"/>
  </rowFields>
  <rowItems count="21">
    <i>
      <x v="31"/>
    </i>
    <i r="1">
      <x v="22"/>
    </i>
    <i>
      <x v="32"/>
    </i>
    <i r="1">
      <x v="21"/>
    </i>
    <i>
      <x v="33"/>
    </i>
    <i r="1">
      <x v="81"/>
    </i>
    <i>
      <x v="34"/>
    </i>
    <i r="1">
      <x v="88"/>
    </i>
    <i>
      <x v="36"/>
    </i>
    <i r="1">
      <x v="82"/>
    </i>
    <i>
      <x v="49"/>
    </i>
    <i r="1">
      <x v="102"/>
    </i>
    <i>
      <x v="50"/>
    </i>
    <i r="1">
      <x v="78"/>
    </i>
    <i>
      <x v="51"/>
    </i>
    <i r="1">
      <x v="101"/>
    </i>
    <i>
      <x v="71"/>
    </i>
    <i r="1">
      <x v="84"/>
    </i>
    <i>
      <x v="72"/>
    </i>
    <i r="1">
      <x v="1"/>
    </i>
    <i t="grand">
      <x/>
    </i>
  </rowItems>
  <colItems count="1">
    <i/>
  </colItems>
  <dataFields count="1">
    <dataField name="Sum of Amount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4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B27" firstHeaderRow="1" firstDataRow="1" firstDataCol="1"/>
  <pivotFields count="5">
    <pivotField axis="axisRow" showAll="0">
      <items count="85">
        <item h="1" x="62"/>
        <item x="46"/>
        <item h="1" x="73"/>
        <item h="1" x="49"/>
        <item h="1" x="55"/>
        <item x="20"/>
        <item x="50"/>
        <item h="1" x="12"/>
        <item h="1" x="27"/>
        <item h="1" x="54"/>
        <item h="1" x="34"/>
        <item x="81"/>
        <item x="10"/>
        <item h="1" x="74"/>
        <item h="1" x="76"/>
        <item h="1" x="66"/>
        <item h="1" x="48"/>
        <item h="1" x="67"/>
        <item h="1" x="38"/>
        <item h="1" x="26"/>
        <item h="1" x="41"/>
        <item h="1" x="40"/>
        <item h="1" x="75"/>
        <item h="1" x="58"/>
        <item h="1" x="71"/>
        <item h="1" x="24"/>
        <item h="1" x="35"/>
        <item h="1" x="83"/>
        <item x="82"/>
        <item h="1" x="47"/>
        <item h="1" x="45"/>
        <item h="1" x="22"/>
        <item h="1" x="21"/>
        <item h="1" x="63"/>
        <item h="1" x="69"/>
        <item h="1" x="25"/>
        <item h="1" x="64"/>
        <item h="1" x="53"/>
        <item h="1" x="37"/>
        <item h="1" x="15"/>
        <item h="1" x="17"/>
        <item h="1" x="13"/>
        <item h="1" x="33"/>
        <item h="1" x="14"/>
        <item h="1" x="57"/>
        <item h="1" x="23"/>
        <item h="1" x="68"/>
        <item h="1" x="72"/>
        <item h="1" x="61"/>
        <item h="1" x="78"/>
        <item h="1" x="60"/>
        <item h="1" x="77"/>
        <item h="1" x="8"/>
        <item h="1" x="4"/>
        <item h="1" x="9"/>
        <item h="1" x="3"/>
        <item h="1" x="11"/>
        <item h="1" x="6"/>
        <item h="1" x="2"/>
        <item h="1" x="5"/>
        <item h="1" x="7"/>
        <item x="59"/>
        <item x="19"/>
        <item x="0"/>
        <item h="1" x="39"/>
        <item x="70"/>
        <item x="79"/>
        <item h="1" x="16"/>
        <item h="1" x="51"/>
        <item h="1" x="30"/>
        <item h="1" x="28"/>
        <item h="1" x="65"/>
        <item h="1" x="1"/>
        <item h="1" x="44"/>
        <item h="1" x="43"/>
        <item h="1" x="32"/>
        <item h="1" x="42"/>
        <item h="1" x="56"/>
        <item h="1" x="80"/>
        <item h="1" x="29"/>
        <item h="1" x="31"/>
        <item h="1" x="36"/>
        <item h="1" x="52"/>
        <item h="1" x="18"/>
        <item t="default"/>
      </items>
    </pivotField>
    <pivotField numFmtId="14" showAll="0"/>
    <pivotField axis="axisRow" showAll="0">
      <items count="10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t="default"/>
      </items>
    </pivotField>
    <pivotField showAll="0"/>
    <pivotField dataField="1" showAll="0">
      <items count="75">
        <item x="64"/>
        <item x="37"/>
        <item x="28"/>
        <item x="18"/>
        <item x="44"/>
        <item x="58"/>
        <item x="43"/>
        <item x="39"/>
        <item x="73"/>
        <item x="20"/>
        <item x="21"/>
        <item x="22"/>
        <item x="67"/>
        <item x="25"/>
        <item x="3"/>
        <item x="34"/>
        <item x="1"/>
        <item x="23"/>
        <item x="65"/>
        <item x="24"/>
        <item x="4"/>
        <item x="52"/>
        <item x="71"/>
        <item x="59"/>
        <item x="26"/>
        <item x="49"/>
        <item x="47"/>
        <item x="36"/>
        <item x="8"/>
        <item x="48"/>
        <item x="40"/>
        <item x="68"/>
        <item x="31"/>
        <item x="6"/>
        <item x="0"/>
        <item x="7"/>
        <item x="19"/>
        <item x="54"/>
        <item x="29"/>
        <item x="27"/>
        <item x="38"/>
        <item x="30"/>
        <item x="69"/>
        <item x="13"/>
        <item x="2"/>
        <item x="45"/>
        <item x="32"/>
        <item x="35"/>
        <item x="53"/>
        <item x="33"/>
        <item x="10"/>
        <item x="66"/>
        <item x="14"/>
        <item x="55"/>
        <item x="5"/>
        <item x="57"/>
        <item x="70"/>
        <item x="56"/>
        <item x="72"/>
        <item x="46"/>
        <item x="9"/>
        <item x="51"/>
        <item x="12"/>
        <item x="60"/>
        <item x="42"/>
        <item x="61"/>
        <item x="63"/>
        <item x="41"/>
        <item x="50"/>
        <item x="15"/>
        <item x="62"/>
        <item x="16"/>
        <item x="17"/>
        <item x="11"/>
        <item t="default"/>
      </items>
    </pivotField>
  </pivotFields>
  <rowFields count="2">
    <field x="0"/>
    <field x="2"/>
  </rowFields>
  <rowItems count="24">
    <i>
      <x v="1"/>
    </i>
    <i r="1">
      <x v="50"/>
    </i>
    <i>
      <x v="5"/>
    </i>
    <i r="1">
      <x v="20"/>
    </i>
    <i>
      <x v="6"/>
    </i>
    <i r="1">
      <x v="55"/>
    </i>
    <i r="1">
      <x v="71"/>
    </i>
    <i>
      <x v="11"/>
    </i>
    <i r="1">
      <x v="105"/>
    </i>
    <i>
      <x v="12"/>
    </i>
    <i r="1">
      <x v="10"/>
    </i>
    <i>
      <x v="28"/>
    </i>
    <i r="1">
      <x v="106"/>
    </i>
    <i>
      <x v="61"/>
    </i>
    <i r="1">
      <x v="77"/>
    </i>
    <i>
      <x v="62"/>
    </i>
    <i r="1">
      <x v="19"/>
    </i>
    <i>
      <x v="63"/>
    </i>
    <i r="1">
      <x/>
    </i>
    <i>
      <x v="65"/>
    </i>
    <i r="1">
      <x v="89"/>
    </i>
    <i>
      <x v="66"/>
    </i>
    <i r="1">
      <x v="103"/>
    </i>
    <i t="grand">
      <x/>
    </i>
  </rowItems>
  <colItems count="1">
    <i/>
  </colItems>
  <dataFields count="1">
    <dataField name="Sum of Amount_x000a_Debit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8" cacheId="1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B27" firstHeaderRow="1" firstDataRow="1" firstDataCol="1"/>
  <pivotFields count="5">
    <pivotField axis="axisRow" showAll="0">
      <items count="84">
        <item h="1" x="62"/>
        <item h="1" x="73"/>
        <item h="1" x="49"/>
        <item h="1" x="55"/>
        <item h="1" x="12"/>
        <item h="1" x="27"/>
        <item h="1" x="54"/>
        <item h="1" x="34"/>
        <item h="1" x="10"/>
        <item h="1" x="74"/>
        <item h="1" x="76"/>
        <item h="1" x="66"/>
        <item h="1" x="48"/>
        <item h="1" x="67"/>
        <item h="1" x="38"/>
        <item h="1" x="26"/>
        <item h="1" x="41"/>
        <item h="1" x="75"/>
        <item x="58"/>
        <item x="40"/>
        <item x="71"/>
        <item h="1" x="24"/>
        <item h="1" x="35"/>
        <item h="1" x="82"/>
        <item h="1" x="81"/>
        <item h="1" x="47"/>
        <item h="1" x="45"/>
        <item h="1" x="22"/>
        <item h="1" x="21"/>
        <item h="1" x="63"/>
        <item h="1" x="69"/>
        <item h="1" x="25"/>
        <item h="1" x="64"/>
        <item h="1" x="53"/>
        <item h="1" x="37"/>
        <item x="15"/>
        <item x="17"/>
        <item x="13"/>
        <item h="1" x="33"/>
        <item x="14"/>
        <item x="57"/>
        <item x="23"/>
        <item x="68"/>
        <item x="72"/>
        <item h="1" x="61"/>
        <item h="1" x="78"/>
        <item h="1" x="60"/>
        <item h="1" x="77"/>
        <item h="1" x="8"/>
        <item h="1" x="4"/>
        <item h="1" x="9"/>
        <item h="1" x="3"/>
        <item h="1" x="11"/>
        <item h="1" x="6"/>
        <item h="1" x="2"/>
        <item h="1" x="5"/>
        <item h="1" x="7"/>
        <item h="1" x="46"/>
        <item h="1" x="59"/>
        <item h="1" x="19"/>
        <item h="1" x="20"/>
        <item h="1" x="50"/>
        <item h="1" x="0"/>
        <item h="1" x="39"/>
        <item h="1" x="70"/>
        <item h="1" x="79"/>
        <item h="1" x="16"/>
        <item h="1" x="51"/>
        <item h="1" x="30"/>
        <item h="1" x="28"/>
        <item h="1" x="65"/>
        <item h="1" x="1"/>
        <item h="1" x="44"/>
        <item h="1" x="43"/>
        <item h="1" x="32"/>
        <item h="1" x="42"/>
        <item h="1" x="56"/>
        <item h="1" x="80"/>
        <item h="1" x="29"/>
        <item h="1" x="31"/>
        <item h="1" x="36"/>
        <item h="1" x="52"/>
        <item h="1" x="18"/>
        <item t="default"/>
      </items>
    </pivotField>
    <pivotField numFmtId="14" showAll="0"/>
    <pivotField axis="axisRow" showAll="0">
      <items count="10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t="default"/>
      </items>
    </pivotField>
    <pivotField showAll="0"/>
    <pivotField dataField="1" showAll="0">
      <items count="75">
        <item x="64"/>
        <item x="37"/>
        <item x="28"/>
        <item x="18"/>
        <item x="44"/>
        <item x="58"/>
        <item x="43"/>
        <item x="39"/>
        <item x="73"/>
        <item x="20"/>
        <item x="21"/>
        <item x="22"/>
        <item x="67"/>
        <item x="25"/>
        <item x="3"/>
        <item x="34"/>
        <item x="1"/>
        <item x="11"/>
        <item x="23"/>
        <item x="65"/>
        <item x="24"/>
        <item x="4"/>
        <item x="52"/>
        <item x="71"/>
        <item x="59"/>
        <item x="26"/>
        <item x="49"/>
        <item x="47"/>
        <item x="36"/>
        <item x="8"/>
        <item x="48"/>
        <item x="40"/>
        <item x="68"/>
        <item x="31"/>
        <item x="6"/>
        <item x="0"/>
        <item x="7"/>
        <item x="19"/>
        <item x="54"/>
        <item x="29"/>
        <item x="27"/>
        <item x="38"/>
        <item x="30"/>
        <item x="69"/>
        <item x="13"/>
        <item x="2"/>
        <item x="45"/>
        <item x="32"/>
        <item x="35"/>
        <item x="53"/>
        <item x="33"/>
        <item x="10"/>
        <item x="66"/>
        <item x="14"/>
        <item x="55"/>
        <item x="5"/>
        <item x="57"/>
        <item x="70"/>
        <item x="56"/>
        <item x="72"/>
        <item x="46"/>
        <item x="9"/>
        <item x="51"/>
        <item x="12"/>
        <item x="60"/>
        <item x="42"/>
        <item x="61"/>
        <item x="63"/>
        <item x="41"/>
        <item x="50"/>
        <item x="15"/>
        <item x="62"/>
        <item x="16"/>
        <item x="17"/>
        <item t="default"/>
      </items>
    </pivotField>
  </pivotFields>
  <rowFields count="2">
    <field x="0"/>
    <field x="2"/>
  </rowFields>
  <rowItems count="24">
    <i>
      <x v="18"/>
    </i>
    <i r="1">
      <x v="76"/>
    </i>
    <i r="1">
      <x v="91"/>
    </i>
    <i>
      <x v="19"/>
    </i>
    <i r="1">
      <x v="44"/>
    </i>
    <i>
      <x v="20"/>
    </i>
    <i r="1">
      <x v="92"/>
    </i>
    <i>
      <x v="35"/>
    </i>
    <i r="1">
      <x v="15"/>
    </i>
    <i>
      <x v="36"/>
    </i>
    <i r="1">
      <x v="17"/>
    </i>
    <i>
      <x v="37"/>
    </i>
    <i r="1">
      <x v="13"/>
    </i>
    <i>
      <x v="39"/>
    </i>
    <i r="1">
      <x v="14"/>
    </i>
    <i>
      <x v="40"/>
    </i>
    <i r="1">
      <x v="75"/>
    </i>
    <i>
      <x v="41"/>
    </i>
    <i r="1">
      <x v="23"/>
    </i>
    <i>
      <x v="42"/>
    </i>
    <i r="1">
      <x v="87"/>
    </i>
    <i>
      <x v="43"/>
    </i>
    <i r="1">
      <x v="93"/>
    </i>
    <i t="grand">
      <x/>
    </i>
  </rowItems>
  <colItems count="1">
    <i/>
  </colItems>
  <dataFields count="1">
    <dataField name="Sum of Amount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PivotTable11" cacheId="1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B83" firstHeaderRow="1" firstDataRow="1" firstDataCol="1"/>
  <pivotFields count="5">
    <pivotField axis="axisRow" showAll="0">
      <items count="84">
        <item x="62"/>
        <item x="73"/>
        <item x="49"/>
        <item x="55"/>
        <item x="12"/>
        <item x="27"/>
        <item x="54"/>
        <item x="34"/>
        <item h="1" x="10"/>
        <item h="1" x="74"/>
        <item h="1" x="76"/>
        <item h="1" x="66"/>
        <item h="1" x="48"/>
        <item h="1" x="67"/>
        <item x="38"/>
        <item x="26"/>
        <item x="41"/>
        <item x="75"/>
        <item h="1" x="58"/>
        <item h="1" x="40"/>
        <item h="1" x="71"/>
        <item h="1" x="24"/>
        <item x="35"/>
        <item h="1" x="82"/>
        <item h="1" x="81"/>
        <item h="1" x="47"/>
        <item h="1" x="45"/>
        <item h="1" x="22"/>
        <item h="1" x="21"/>
        <item h="1" x="63"/>
        <item h="1" x="69"/>
        <item h="1" x="25"/>
        <item h="1" x="64"/>
        <item x="53"/>
        <item x="37"/>
        <item h="1" x="15"/>
        <item h="1" x="17"/>
        <item h="1" x="13"/>
        <item x="33"/>
        <item h="1" x="14"/>
        <item h="1" x="57"/>
        <item h="1" x="23"/>
        <item h="1" x="68"/>
        <item h="1" x="72"/>
        <item x="61"/>
        <item h="1" x="78"/>
        <item h="1" x="60"/>
        <item h="1" x="77"/>
        <item h="1" x="8"/>
        <item h="1" x="4"/>
        <item h="1" x="9"/>
        <item h="1" x="3"/>
        <item h="1" x="11"/>
        <item h="1" x="6"/>
        <item h="1" x="2"/>
        <item h="1" x="5"/>
        <item h="1" x="7"/>
        <item h="1" x="46"/>
        <item h="1" x="59"/>
        <item h="1" x="19"/>
        <item h="1" x="20"/>
        <item h="1" x="50"/>
        <item h="1" x="0"/>
        <item x="39"/>
        <item h="1" x="70"/>
        <item h="1" x="79"/>
        <item x="16"/>
        <item x="51"/>
        <item x="30"/>
        <item x="28"/>
        <item h="1" x="65"/>
        <item h="1" x="1"/>
        <item x="44"/>
        <item x="43"/>
        <item x="32"/>
        <item x="42"/>
        <item x="56"/>
        <item x="80"/>
        <item x="29"/>
        <item x="31"/>
        <item x="36"/>
        <item x="52"/>
        <item h="1" x="18"/>
        <item t="default"/>
      </items>
    </pivotField>
    <pivotField numFmtId="14" showAll="0"/>
    <pivotField axis="axisRow" showAll="0">
      <items count="10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t="default"/>
      </items>
    </pivotField>
    <pivotField showAll="0"/>
    <pivotField dataField="1" showAll="0">
      <items count="75">
        <item x="64"/>
        <item x="37"/>
        <item x="28"/>
        <item x="18"/>
        <item x="44"/>
        <item x="58"/>
        <item x="43"/>
        <item x="39"/>
        <item x="73"/>
        <item x="20"/>
        <item x="21"/>
        <item x="22"/>
        <item x="67"/>
        <item x="25"/>
        <item x="3"/>
        <item x="34"/>
        <item x="1"/>
        <item x="11"/>
        <item x="23"/>
        <item x="65"/>
        <item x="24"/>
        <item x="4"/>
        <item x="52"/>
        <item x="71"/>
        <item x="59"/>
        <item x="26"/>
        <item x="49"/>
        <item x="47"/>
        <item x="36"/>
        <item x="8"/>
        <item x="48"/>
        <item x="40"/>
        <item x="68"/>
        <item x="31"/>
        <item x="6"/>
        <item x="0"/>
        <item x="7"/>
        <item x="19"/>
        <item x="54"/>
        <item x="29"/>
        <item x="27"/>
        <item x="38"/>
        <item x="30"/>
        <item x="69"/>
        <item x="13"/>
        <item x="2"/>
        <item x="45"/>
        <item x="32"/>
        <item x="35"/>
        <item x="53"/>
        <item x="33"/>
        <item x="10"/>
        <item x="66"/>
        <item x="14"/>
        <item x="55"/>
        <item x="5"/>
        <item x="57"/>
        <item x="70"/>
        <item x="56"/>
        <item x="72"/>
        <item x="46"/>
        <item x="9"/>
        <item x="51"/>
        <item x="12"/>
        <item x="60"/>
        <item x="42"/>
        <item x="61"/>
        <item x="63"/>
        <item x="41"/>
        <item x="50"/>
        <item x="15"/>
        <item x="62"/>
        <item x="16"/>
        <item x="17"/>
        <item t="default"/>
      </items>
    </pivotField>
  </pivotFields>
  <rowFields count="2">
    <field x="0"/>
    <field x="2"/>
  </rowFields>
  <rowItems count="80">
    <i>
      <x/>
    </i>
    <i r="1">
      <x v="80"/>
    </i>
    <i>
      <x v="1"/>
    </i>
    <i r="1">
      <x v="94"/>
    </i>
    <i>
      <x v="2"/>
    </i>
    <i r="1">
      <x v="53"/>
    </i>
    <i>
      <x v="3"/>
    </i>
    <i r="1">
      <x v="70"/>
    </i>
    <i>
      <x v="4"/>
    </i>
    <i r="1">
      <x v="12"/>
    </i>
    <i>
      <x v="5"/>
    </i>
    <i r="1">
      <x v="28"/>
    </i>
    <i>
      <x v="6"/>
    </i>
    <i r="1">
      <x v="69"/>
    </i>
    <i>
      <x v="7"/>
    </i>
    <i r="1">
      <x v="35"/>
    </i>
    <i r="1">
      <x v="60"/>
    </i>
    <i>
      <x v="14"/>
    </i>
    <i r="1">
      <x v="39"/>
    </i>
    <i r="1">
      <x v="98"/>
    </i>
    <i>
      <x v="15"/>
    </i>
    <i r="1">
      <x v="27"/>
    </i>
    <i r="1">
      <x v="42"/>
    </i>
    <i r="1">
      <x v="65"/>
    </i>
    <i r="1">
      <x v="83"/>
    </i>
    <i r="1">
      <x v="100"/>
    </i>
    <i>
      <x v="16"/>
    </i>
    <i r="1">
      <x v="45"/>
    </i>
    <i>
      <x v="17"/>
    </i>
    <i r="1">
      <x v="96"/>
    </i>
    <i>
      <x v="22"/>
    </i>
    <i r="1">
      <x v="36"/>
    </i>
    <i r="1">
      <x v="68"/>
    </i>
    <i>
      <x v="33"/>
    </i>
    <i r="1">
      <x v="63"/>
    </i>
    <i>
      <x v="34"/>
    </i>
    <i r="1">
      <x v="38"/>
    </i>
    <i r="1">
      <x v="64"/>
    </i>
    <i>
      <x v="38"/>
    </i>
    <i r="1">
      <x v="34"/>
    </i>
    <i r="1">
      <x v="61"/>
    </i>
    <i>
      <x v="44"/>
    </i>
    <i r="1">
      <x v="79"/>
    </i>
    <i r="1">
      <x v="104"/>
    </i>
    <i>
      <x v="63"/>
    </i>
    <i r="1">
      <x v="41"/>
    </i>
    <i>
      <x v="66"/>
    </i>
    <i r="1">
      <x v="16"/>
    </i>
    <i r="1">
      <x v="40"/>
    </i>
    <i>
      <x v="67"/>
    </i>
    <i r="1">
      <x v="57"/>
    </i>
    <i>
      <x v="68"/>
    </i>
    <i r="1">
      <x v="31"/>
    </i>
    <i>
      <x v="69"/>
    </i>
    <i r="1">
      <x v="29"/>
    </i>
    <i r="1">
      <x v="67"/>
    </i>
    <i>
      <x v="72"/>
    </i>
    <i r="1">
      <x v="48"/>
    </i>
    <i>
      <x v="73"/>
    </i>
    <i r="1">
      <x v="47"/>
    </i>
    <i>
      <x v="74"/>
    </i>
    <i r="1">
      <x v="33"/>
    </i>
    <i r="1">
      <x v="59"/>
    </i>
    <i>
      <x v="75"/>
    </i>
    <i r="1">
      <x v="46"/>
    </i>
    <i>
      <x v="76"/>
    </i>
    <i r="1">
      <x v="72"/>
    </i>
    <i>
      <x v="77"/>
    </i>
    <i r="1">
      <x v="104"/>
    </i>
    <i>
      <x v="78"/>
    </i>
    <i r="1">
      <x v="30"/>
    </i>
    <i r="1">
      <x v="56"/>
    </i>
    <i>
      <x v="79"/>
    </i>
    <i r="1">
      <x v="32"/>
    </i>
    <i r="1">
      <x v="58"/>
    </i>
    <i>
      <x v="80"/>
    </i>
    <i r="1">
      <x v="37"/>
    </i>
    <i>
      <x v="81"/>
    </i>
    <i r="1">
      <x v="62"/>
    </i>
    <i t="grand">
      <x/>
    </i>
  </rowItems>
  <colItems count="1">
    <i/>
  </colItems>
  <dataFields count="1">
    <dataField name="Sum of Amount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PivotTable12" cacheId="1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B23" firstHeaderRow="1" firstDataRow="1" firstDataCol="1"/>
  <pivotFields count="5">
    <pivotField axis="axisRow" showAll="0">
      <items count="84">
        <item h="1" x="62"/>
        <item h="1" x="73"/>
        <item h="1" x="49"/>
        <item h="1" x="55"/>
        <item h="1" x="12"/>
        <item h="1" x="27"/>
        <item h="1" x="54"/>
        <item h="1" x="34"/>
        <item h="1" x="10"/>
        <item x="74"/>
        <item x="76"/>
        <item x="66"/>
        <item x="48"/>
        <item x="67"/>
        <item h="1" x="38"/>
        <item h="1" x="26"/>
        <item h="1" x="41"/>
        <item h="1" x="75"/>
        <item h="1" x="58"/>
        <item h="1" x="40"/>
        <item h="1" x="71"/>
        <item h="1" x="24"/>
        <item h="1" x="35"/>
        <item h="1" x="82"/>
        <item h="1" x="81"/>
        <item h="1" x="47"/>
        <item h="1" x="45"/>
        <item h="1" x="22"/>
        <item h="1" x="21"/>
        <item h="1" x="63"/>
        <item h="1" x="69"/>
        <item x="25"/>
        <item h="1" x="64"/>
        <item h="1" x="53"/>
        <item h="1" x="37"/>
        <item h="1" x="15"/>
        <item h="1" x="17"/>
        <item h="1" x="13"/>
        <item h="1" x="33"/>
        <item h="1" x="14"/>
        <item h="1" x="57"/>
        <item h="1" x="23"/>
        <item h="1" x="68"/>
        <item h="1" x="72"/>
        <item h="1" x="61"/>
        <item h="1" x="78"/>
        <item h="1" x="60"/>
        <item h="1" x="77"/>
        <item h="1" x="8"/>
        <item h="1" x="4"/>
        <item h="1" x="9"/>
        <item h="1" x="3"/>
        <item h="1" x="11"/>
        <item h="1" x="6"/>
        <item h="1" x="2"/>
        <item h="1" x="5"/>
        <item h="1" x="7"/>
        <item h="1" x="46"/>
        <item h="1" x="59"/>
        <item h="1" x="19"/>
        <item h="1" x="20"/>
        <item h="1" x="50"/>
        <item h="1" x="0"/>
        <item h="1" x="39"/>
        <item h="1" x="70"/>
        <item h="1" x="79"/>
        <item h="1" x="16"/>
        <item h="1" x="51"/>
        <item h="1" x="30"/>
        <item h="1" x="28"/>
        <item h="1" x="65"/>
        <item h="1" x="1"/>
        <item h="1" x="44"/>
        <item h="1" x="43"/>
        <item h="1" x="32"/>
        <item h="1" x="42"/>
        <item h="1" x="56"/>
        <item h="1" x="80"/>
        <item h="1" x="29"/>
        <item h="1" x="31"/>
        <item h="1" x="36"/>
        <item h="1" x="52"/>
        <item h="1" x="18"/>
        <item t="default"/>
      </items>
    </pivotField>
    <pivotField numFmtId="14" showAll="0"/>
    <pivotField axis="axisRow" showAll="0">
      <items count="10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t="default"/>
      </items>
    </pivotField>
    <pivotField showAll="0"/>
    <pivotField dataField="1" showAll="0">
      <items count="75">
        <item x="64"/>
        <item x="37"/>
        <item x="28"/>
        <item x="18"/>
        <item x="44"/>
        <item x="58"/>
        <item x="43"/>
        <item x="39"/>
        <item x="73"/>
        <item x="20"/>
        <item x="21"/>
        <item x="22"/>
        <item x="67"/>
        <item x="25"/>
        <item x="3"/>
        <item x="34"/>
        <item x="1"/>
        <item x="11"/>
        <item x="23"/>
        <item x="65"/>
        <item x="24"/>
        <item x="4"/>
        <item x="52"/>
        <item x="71"/>
        <item x="59"/>
        <item x="26"/>
        <item x="49"/>
        <item x="47"/>
        <item x="36"/>
        <item x="8"/>
        <item x="48"/>
        <item x="40"/>
        <item x="68"/>
        <item x="31"/>
        <item x="6"/>
        <item x="0"/>
        <item x="7"/>
        <item x="19"/>
        <item x="54"/>
        <item x="29"/>
        <item x="27"/>
        <item x="38"/>
        <item x="30"/>
        <item x="69"/>
        <item x="13"/>
        <item x="2"/>
        <item x="45"/>
        <item x="32"/>
        <item x="35"/>
        <item x="53"/>
        <item x="33"/>
        <item x="10"/>
        <item x="66"/>
        <item x="14"/>
        <item x="55"/>
        <item x="5"/>
        <item x="57"/>
        <item x="70"/>
        <item x="56"/>
        <item x="72"/>
        <item x="46"/>
        <item x="9"/>
        <item x="51"/>
        <item x="12"/>
        <item x="60"/>
        <item x="42"/>
        <item x="61"/>
        <item x="63"/>
        <item x="41"/>
        <item x="50"/>
        <item x="15"/>
        <item x="62"/>
        <item x="16"/>
        <item x="17"/>
        <item t="default"/>
      </items>
    </pivotField>
  </pivotFields>
  <rowFields count="2">
    <field x="0"/>
    <field x="2"/>
  </rowFields>
  <rowItems count="20">
    <i>
      <x v="9"/>
    </i>
    <i r="1">
      <x v="95"/>
    </i>
    <i>
      <x v="10"/>
    </i>
    <i r="1">
      <x v="99"/>
    </i>
    <i>
      <x v="11"/>
    </i>
    <i r="1">
      <x v="85"/>
    </i>
    <i>
      <x v="12"/>
    </i>
    <i r="1">
      <x v="52"/>
    </i>
    <i>
      <x v="13"/>
    </i>
    <i r="1">
      <x v="86"/>
    </i>
    <i>
      <x v="31"/>
    </i>
    <i r="1">
      <x v="26"/>
    </i>
    <i r="1">
      <x v="43"/>
    </i>
    <i r="1">
      <x v="54"/>
    </i>
    <i r="1">
      <x v="66"/>
    </i>
    <i r="1">
      <x v="73"/>
    </i>
    <i r="1">
      <x v="74"/>
    </i>
    <i r="1">
      <x v="90"/>
    </i>
    <i r="1">
      <x v="97"/>
    </i>
    <i t="grand">
      <x/>
    </i>
  </rowItems>
  <colItems count="1">
    <i/>
  </colItems>
  <dataFields count="1">
    <dataField name="Sum of Amount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PivotTable13" cacheId="1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B12" firstHeaderRow="1" firstDataRow="1" firstDataCol="1"/>
  <pivotFields count="5">
    <pivotField axis="axisRow" showAll="0">
      <items count="84">
        <item h="1" x="62"/>
        <item h="1" x="73"/>
        <item h="1" x="49"/>
        <item h="1" x="55"/>
        <item h="1" x="12"/>
        <item h="1" x="27"/>
        <item h="1" x="54"/>
        <item h="1" x="34"/>
        <item h="1" x="10"/>
        <item h="1" x="74"/>
        <item h="1" x="76"/>
        <item h="1" x="66"/>
        <item h="1" x="48"/>
        <item h="1" x="67"/>
        <item h="1" x="38"/>
        <item h="1" x="26"/>
        <item h="1" x="41"/>
        <item h="1" x="75"/>
        <item h="1" x="58"/>
        <item h="1" x="40"/>
        <item h="1" x="71"/>
        <item h="1" x="24"/>
        <item h="1" x="35"/>
        <item x="82"/>
        <item h="1" x="81"/>
        <item x="47"/>
        <item x="45"/>
        <item h="1" x="22"/>
        <item h="1" x="21"/>
        <item h="1" x="63"/>
        <item h="1" x="69"/>
        <item h="1" x="25"/>
        <item h="1" x="64"/>
        <item h="1" x="53"/>
        <item h="1" x="37"/>
        <item h="1" x="15"/>
        <item h="1" x="17"/>
        <item h="1" x="13"/>
        <item h="1" x="33"/>
        <item h="1" x="14"/>
        <item h="1" x="57"/>
        <item h="1" x="23"/>
        <item h="1" x="68"/>
        <item h="1" x="72"/>
        <item h="1" x="61"/>
        <item h="1" x="78"/>
        <item h="1" x="60"/>
        <item h="1" x="77"/>
        <item h="1" x="8"/>
        <item h="1" x="4"/>
        <item h="1" x="9"/>
        <item h="1" x="3"/>
        <item h="1" x="11"/>
        <item h="1" x="6"/>
        <item h="1" x="2"/>
        <item h="1" x="5"/>
        <item h="1" x="7"/>
        <item h="1" x="46"/>
        <item h="1" x="59"/>
        <item h="1" x="19"/>
        <item h="1" x="20"/>
        <item h="1" x="50"/>
        <item h="1" x="0"/>
        <item h="1" x="39"/>
        <item h="1" x="70"/>
        <item h="1" x="79"/>
        <item h="1" x="16"/>
        <item h="1" x="51"/>
        <item h="1" x="30"/>
        <item h="1" x="28"/>
        <item h="1" x="65"/>
        <item h="1" x="1"/>
        <item h="1" x="44"/>
        <item h="1" x="43"/>
        <item h="1" x="32"/>
        <item h="1" x="42"/>
        <item h="1" x="56"/>
        <item h="1" x="80"/>
        <item h="1" x="29"/>
        <item h="1" x="31"/>
        <item h="1" x="36"/>
        <item h="1" x="52"/>
        <item x="18"/>
        <item t="default"/>
      </items>
    </pivotField>
    <pivotField numFmtId="14" showAll="0"/>
    <pivotField axis="axisRow" showAll="0">
      <items count="10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t="default"/>
      </items>
    </pivotField>
    <pivotField showAll="0"/>
    <pivotField dataField="1" showAll="0">
      <items count="75">
        <item x="64"/>
        <item x="37"/>
        <item x="28"/>
        <item x="18"/>
        <item x="44"/>
        <item x="58"/>
        <item x="43"/>
        <item x="39"/>
        <item x="73"/>
        <item x="20"/>
        <item x="21"/>
        <item x="22"/>
        <item x="67"/>
        <item x="25"/>
        <item x="3"/>
        <item x="34"/>
        <item x="1"/>
        <item x="11"/>
        <item x="23"/>
        <item x="65"/>
        <item x="24"/>
        <item x="4"/>
        <item x="52"/>
        <item x="71"/>
        <item x="59"/>
        <item x="26"/>
        <item x="49"/>
        <item x="47"/>
        <item x="36"/>
        <item x="8"/>
        <item x="48"/>
        <item x="40"/>
        <item x="68"/>
        <item x="31"/>
        <item x="6"/>
        <item x="0"/>
        <item x="7"/>
        <item x="19"/>
        <item x="54"/>
        <item x="29"/>
        <item x="27"/>
        <item x="38"/>
        <item x="30"/>
        <item x="69"/>
        <item x="13"/>
        <item x="2"/>
        <item x="45"/>
        <item x="32"/>
        <item x="35"/>
        <item x="53"/>
        <item x="33"/>
        <item x="10"/>
        <item x="66"/>
        <item x="14"/>
        <item x="55"/>
        <item x="5"/>
        <item x="57"/>
        <item x="70"/>
        <item x="56"/>
        <item x="72"/>
        <item x="46"/>
        <item x="9"/>
        <item x="51"/>
        <item x="12"/>
        <item x="60"/>
        <item x="42"/>
        <item x="61"/>
        <item x="63"/>
        <item x="41"/>
        <item x="50"/>
        <item x="15"/>
        <item x="62"/>
        <item x="16"/>
        <item x="17"/>
        <item t="default"/>
      </items>
    </pivotField>
  </pivotFields>
  <rowFields count="2">
    <field x="0"/>
    <field x="2"/>
  </rowFields>
  <rowItems count="9">
    <i>
      <x v="23"/>
    </i>
    <i r="1">
      <x v="106"/>
    </i>
    <i>
      <x v="25"/>
    </i>
    <i r="1">
      <x v="51"/>
    </i>
    <i>
      <x v="26"/>
    </i>
    <i r="1">
      <x v="49"/>
    </i>
    <i>
      <x v="82"/>
    </i>
    <i r="1">
      <x v="18"/>
    </i>
    <i t="grand">
      <x/>
    </i>
  </rowItems>
  <colItems count="1">
    <i/>
  </colItems>
  <dataFields count="1">
    <dataField name="Sum of Amount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7.xml><?xml version="1.0" encoding="utf-8"?>
<pivotTableDefinition xmlns="http://schemas.openxmlformats.org/spreadsheetml/2006/main" name="PivotTable14" cacheId="1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B22" firstHeaderRow="1" firstDataRow="1" firstDataCol="1"/>
  <pivotFields count="5">
    <pivotField axis="axisRow" showAll="0">
      <items count="84">
        <item h="1" x="62"/>
        <item h="1" x="73"/>
        <item h="1" x="49"/>
        <item h="1" x="55"/>
        <item h="1" x="12"/>
        <item h="1" x="27"/>
        <item h="1" x="54"/>
        <item h="1" x="34"/>
        <item h="1" x="10"/>
        <item h="1" x="74"/>
        <item h="1" x="76"/>
        <item h="1" x="66"/>
        <item h="1" x="48"/>
        <item h="1" x="67"/>
        <item h="1" x="38"/>
        <item h="1" x="26"/>
        <item h="1" x="41"/>
        <item h="1" x="75"/>
        <item h="1" x="58"/>
        <item h="1" x="40"/>
        <item h="1" x="71"/>
        <item h="1" x="24"/>
        <item h="1" x="35"/>
        <item h="1" x="82"/>
        <item h="1" x="81"/>
        <item h="1" x="47"/>
        <item h="1" x="45"/>
        <item h="1" x="22"/>
        <item h="1" x="21"/>
        <item h="1" x="63"/>
        <item h="1" x="69"/>
        <item h="1" x="25"/>
        <item h="1" x="64"/>
        <item h="1" x="53"/>
        <item h="1" x="37"/>
        <item h="1" x="15"/>
        <item h="1" x="17"/>
        <item h="1" x="13"/>
        <item h="1" x="33"/>
        <item h="1" x="14"/>
        <item h="1" x="57"/>
        <item h="1" x="23"/>
        <item h="1" x="68"/>
        <item h="1" x="72"/>
        <item h="1" x="61"/>
        <item h="1" x="78"/>
        <item h="1" x="60"/>
        <item h="1" x="77"/>
        <item x="8"/>
        <item x="4"/>
        <item x="9"/>
        <item x="3"/>
        <item x="11"/>
        <item x="6"/>
        <item x="2"/>
        <item x="5"/>
        <item x="7"/>
        <item h="1" x="46"/>
        <item h="1" x="59"/>
        <item h="1" x="19"/>
        <item h="1" x="20"/>
        <item h="1" x="50"/>
        <item h="1" x="0"/>
        <item h="1" x="39"/>
        <item h="1" x="70"/>
        <item h="1" x="79"/>
        <item h="1" x="16"/>
        <item h="1" x="51"/>
        <item h="1" x="30"/>
        <item h="1" x="28"/>
        <item h="1" x="65"/>
        <item h="1" x="1"/>
        <item h="1" x="44"/>
        <item h="1" x="43"/>
        <item h="1" x="32"/>
        <item h="1" x="42"/>
        <item h="1" x="56"/>
        <item h="1" x="80"/>
        <item h="1" x="29"/>
        <item h="1" x="31"/>
        <item h="1" x="36"/>
        <item h="1" x="52"/>
        <item h="1" x="18"/>
        <item t="default"/>
      </items>
    </pivotField>
    <pivotField numFmtId="14" showAll="0"/>
    <pivotField axis="axisRow" showAll="0">
      <items count="10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t="default"/>
      </items>
    </pivotField>
    <pivotField showAll="0"/>
    <pivotField dataField="1" showAll="0">
      <items count="75">
        <item x="64"/>
        <item x="37"/>
        <item x="28"/>
        <item x="18"/>
        <item x="44"/>
        <item x="58"/>
        <item x="43"/>
        <item x="39"/>
        <item x="73"/>
        <item x="20"/>
        <item x="21"/>
        <item x="22"/>
        <item x="67"/>
        <item x="25"/>
        <item x="3"/>
        <item x="34"/>
        <item x="1"/>
        <item x="11"/>
        <item x="23"/>
        <item x="65"/>
        <item x="24"/>
        <item x="4"/>
        <item x="52"/>
        <item x="71"/>
        <item x="59"/>
        <item x="26"/>
        <item x="49"/>
        <item x="47"/>
        <item x="36"/>
        <item x="8"/>
        <item x="48"/>
        <item x="40"/>
        <item x="68"/>
        <item x="31"/>
        <item x="6"/>
        <item x="0"/>
        <item x="7"/>
        <item x="19"/>
        <item x="54"/>
        <item x="29"/>
        <item x="27"/>
        <item x="38"/>
        <item x="30"/>
        <item x="69"/>
        <item x="13"/>
        <item x="2"/>
        <item x="45"/>
        <item x="32"/>
        <item x="35"/>
        <item x="53"/>
        <item x="33"/>
        <item x="10"/>
        <item x="66"/>
        <item x="14"/>
        <item x="55"/>
        <item x="5"/>
        <item x="57"/>
        <item x="70"/>
        <item x="56"/>
        <item x="72"/>
        <item x="46"/>
        <item x="9"/>
        <item x="51"/>
        <item x="12"/>
        <item x="60"/>
        <item x="42"/>
        <item x="61"/>
        <item x="63"/>
        <item x="41"/>
        <item x="50"/>
        <item x="15"/>
        <item x="62"/>
        <item x="16"/>
        <item x="17"/>
        <item t="default"/>
      </items>
    </pivotField>
  </pivotFields>
  <rowFields count="2">
    <field x="0"/>
    <field x="2"/>
  </rowFields>
  <rowItems count="19">
    <i>
      <x v="48"/>
    </i>
    <i r="1">
      <x v="8"/>
    </i>
    <i>
      <x v="49"/>
    </i>
    <i r="1">
      <x v="4"/>
    </i>
    <i>
      <x v="50"/>
    </i>
    <i r="1">
      <x v="9"/>
    </i>
    <i>
      <x v="51"/>
    </i>
    <i r="1">
      <x v="3"/>
    </i>
    <i>
      <x v="52"/>
    </i>
    <i r="1">
      <x v="11"/>
    </i>
    <i>
      <x v="53"/>
    </i>
    <i r="1">
      <x v="6"/>
    </i>
    <i>
      <x v="54"/>
    </i>
    <i r="1">
      <x v="2"/>
    </i>
    <i>
      <x v="55"/>
    </i>
    <i r="1">
      <x v="5"/>
    </i>
    <i>
      <x v="56"/>
    </i>
    <i r="1">
      <x v="7"/>
    </i>
    <i t="grand">
      <x/>
    </i>
  </rowItems>
  <colItems count="1">
    <i/>
  </colItems>
  <dataFields count="1">
    <dataField name="Sum of Amount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550@36.75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ivotTable" Target="../pivotTables/pivotTable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ivotTable" Target="../pivotTables/pivotTable6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ivotTable" Target="../pivotTables/pivotTable7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ivotTable" Target="../pivotTables/pivotTable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ivotTable" Target="../pivotTables/pivotTable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"/>
  <sheetViews>
    <sheetView tabSelected="1" topLeftCell="A48" zoomScale="110" zoomScaleNormal="110" workbookViewId="0">
      <selection activeCell="C66" sqref="C66"/>
    </sheetView>
  </sheetViews>
  <sheetFormatPr defaultColWidth="9.140625" defaultRowHeight="14.25" x14ac:dyDescent="0.2"/>
  <cols>
    <col min="1" max="1" width="44.140625" style="18" bestFit="1" customWidth="1"/>
    <col min="2" max="2" width="18.42578125" style="18" bestFit="1" customWidth="1"/>
    <col min="3" max="3" width="14.28515625" style="18" bestFit="1" customWidth="1"/>
    <col min="4" max="4" width="15.140625" style="18" bestFit="1" customWidth="1"/>
    <col min="5" max="5" width="7.5703125" style="18" bestFit="1" customWidth="1"/>
    <col min="6" max="6" width="13.7109375" style="18" bestFit="1" customWidth="1"/>
    <col min="7" max="7" width="12.85546875" style="18" bestFit="1" customWidth="1"/>
    <col min="8" max="16384" width="9.140625" style="18"/>
  </cols>
  <sheetData>
    <row r="1" spans="1:8" ht="27" customHeight="1" x14ac:dyDescent="0.45">
      <c r="A1" s="110" t="s">
        <v>334</v>
      </c>
      <c r="B1" s="110"/>
      <c r="C1" s="110"/>
      <c r="D1" s="110"/>
    </row>
    <row r="2" spans="1:8" ht="20.25" x14ac:dyDescent="0.3">
      <c r="A2" s="111" t="s">
        <v>335</v>
      </c>
      <c r="B2" s="111"/>
      <c r="C2" s="111"/>
      <c r="D2" s="111"/>
    </row>
    <row r="3" spans="1:8" ht="15.75" thickBot="1" x14ac:dyDescent="0.3">
      <c r="A3" s="112" t="s">
        <v>336</v>
      </c>
      <c r="B3" s="112"/>
      <c r="C3" s="112"/>
      <c r="D3" s="112"/>
    </row>
    <row r="4" spans="1:8" s="20" customFormat="1" ht="12.75" x14ac:dyDescent="0.2">
      <c r="A4" s="19" t="s">
        <v>256</v>
      </c>
      <c r="B4" s="20" t="s">
        <v>257</v>
      </c>
    </row>
    <row r="5" spans="1:8" s="20" customFormat="1" ht="12.75" x14ac:dyDescent="0.2">
      <c r="A5" s="19" t="s">
        <v>258</v>
      </c>
      <c r="B5" s="21">
        <v>41117</v>
      </c>
    </row>
    <row r="6" spans="1:8" s="20" customFormat="1" ht="19.5" thickBot="1" x14ac:dyDescent="0.35">
      <c r="A6" s="75" t="s">
        <v>259</v>
      </c>
      <c r="B6" s="76"/>
      <c r="C6" s="76"/>
      <c r="D6" s="77"/>
    </row>
    <row r="7" spans="1:8" s="20" customFormat="1" ht="16.5" thickTop="1" thickBot="1" x14ac:dyDescent="0.3">
      <c r="A7" s="78" t="s">
        <v>260</v>
      </c>
      <c r="B7" s="79" t="s">
        <v>337</v>
      </c>
      <c r="C7" s="79" t="s">
        <v>336</v>
      </c>
      <c r="D7" s="39"/>
    </row>
    <row r="8" spans="1:8" s="20" customFormat="1" ht="15.75" thickBot="1" x14ac:dyDescent="0.3">
      <c r="A8" s="80" t="s">
        <v>338</v>
      </c>
      <c r="B8" s="31">
        <v>22031.43</v>
      </c>
      <c r="C8" s="81">
        <f>B8</f>
        <v>22031.43</v>
      </c>
      <c r="G8"/>
      <c r="H8"/>
    </row>
    <row r="9" spans="1:8" s="20" customFormat="1" ht="15.75" thickTop="1" x14ac:dyDescent="0.25">
      <c r="A9" s="82" t="s">
        <v>339</v>
      </c>
      <c r="C9" s="37"/>
      <c r="G9"/>
      <c r="H9"/>
    </row>
    <row r="10" spans="1:8" s="20" customFormat="1" ht="15.75" thickBot="1" x14ac:dyDescent="0.3">
      <c r="A10" s="19" t="s">
        <v>262</v>
      </c>
      <c r="B10" s="83">
        <v>1850.48</v>
      </c>
      <c r="C10" s="83">
        <f>B10</f>
        <v>1850.48</v>
      </c>
      <c r="G10"/>
      <c r="H10"/>
    </row>
    <row r="11" spans="1:8" s="20" customFormat="1" ht="15.75" thickTop="1" x14ac:dyDescent="0.25">
      <c r="A11" s="19"/>
      <c r="C11" s="26"/>
      <c r="G11"/>
      <c r="H11"/>
    </row>
    <row r="12" spans="1:8" s="20" customFormat="1" ht="15" x14ac:dyDescent="0.25">
      <c r="A12" s="19" t="s">
        <v>340</v>
      </c>
      <c r="B12" s="25">
        <v>1654.71</v>
      </c>
      <c r="G12"/>
      <c r="H12"/>
    </row>
    <row r="13" spans="1:8" s="20" customFormat="1" ht="15" x14ac:dyDescent="0.25">
      <c r="A13" s="19" t="s">
        <v>341</v>
      </c>
      <c r="B13" s="27">
        <v>50</v>
      </c>
      <c r="G13"/>
      <c r="H13"/>
    </row>
    <row r="14" spans="1:8" s="20" customFormat="1" ht="15.75" thickBot="1" x14ac:dyDescent="0.3">
      <c r="A14" s="34" t="s">
        <v>342</v>
      </c>
      <c r="B14" s="84">
        <f>B12+B13</f>
        <v>1704.71</v>
      </c>
      <c r="C14" s="84">
        <f>B14</f>
        <v>1704.71</v>
      </c>
      <c r="G14"/>
      <c r="H14"/>
    </row>
    <row r="15" spans="1:8" s="20" customFormat="1" ht="16.5" thickTop="1" thickBot="1" x14ac:dyDescent="0.3">
      <c r="A15" s="78" t="s">
        <v>259</v>
      </c>
      <c r="B15" s="79"/>
      <c r="C15" s="85" t="s">
        <v>336</v>
      </c>
      <c r="D15" s="86"/>
      <c r="G15" s="87"/>
      <c r="H15"/>
    </row>
    <row r="16" spans="1:8" s="20" customFormat="1" ht="15" x14ac:dyDescent="0.25">
      <c r="A16" s="116" t="s">
        <v>368</v>
      </c>
      <c r="B16" s="88">
        <v>36.75</v>
      </c>
      <c r="C16" s="89">
        <f>550*B16</f>
        <v>20212.5</v>
      </c>
      <c r="D16"/>
      <c r="G16"/>
      <c r="H16"/>
    </row>
    <row r="17" spans="1:9" s="20" customFormat="1" ht="15" x14ac:dyDescent="0.25">
      <c r="A17" s="19" t="s">
        <v>344</v>
      </c>
      <c r="B17" s="90">
        <v>197.25</v>
      </c>
      <c r="C17" s="91">
        <f>230*B17</f>
        <v>45367.5</v>
      </c>
      <c r="D17"/>
      <c r="G17"/>
      <c r="H17"/>
    </row>
    <row r="18" spans="1:9" s="20" customFormat="1" ht="15" x14ac:dyDescent="0.25">
      <c r="A18" s="19" t="s">
        <v>345</v>
      </c>
      <c r="B18" s="90">
        <v>167.25</v>
      </c>
      <c r="C18" s="91">
        <f>300*B18</f>
        <v>50175</v>
      </c>
      <c r="D18"/>
      <c r="G18"/>
      <c r="H18"/>
    </row>
    <row r="19" spans="1:9" s="20" customFormat="1" ht="15" x14ac:dyDescent="0.25">
      <c r="A19" s="19" t="s">
        <v>346</v>
      </c>
      <c r="B19" s="89"/>
      <c r="C19" s="92">
        <f>SUM(C16:C18)</f>
        <v>115755</v>
      </c>
      <c r="D19"/>
      <c r="G19"/>
      <c r="H19"/>
    </row>
    <row r="20" spans="1:9" s="20" customFormat="1" ht="15" x14ac:dyDescent="0.25">
      <c r="A20" s="19" t="s">
        <v>271</v>
      </c>
      <c r="C20" s="89">
        <v>5000</v>
      </c>
      <c r="D20"/>
      <c r="G20"/>
      <c r="H20"/>
    </row>
    <row r="21" spans="1:9" s="20" customFormat="1" ht="15" x14ac:dyDescent="0.25">
      <c r="A21" s="48" t="s">
        <v>347</v>
      </c>
      <c r="B21"/>
      <c r="C21" s="93">
        <f>C19+C20</f>
        <v>120755</v>
      </c>
      <c r="D21"/>
      <c r="E21" s="26"/>
      <c r="F21" s="26"/>
      <c r="G21"/>
      <c r="H21"/>
      <c r="I21"/>
    </row>
    <row r="22" spans="1:9" s="20" customFormat="1" ht="15" x14ac:dyDescent="0.25">
      <c r="A22" s="35" t="s">
        <v>348</v>
      </c>
      <c r="B22"/>
      <c r="C22" s="94">
        <f>C91-C21</f>
        <v>8387.5</v>
      </c>
      <c r="D22"/>
      <c r="I22"/>
    </row>
    <row r="23" spans="1:9" s="20" customFormat="1" ht="15.75" thickBot="1" x14ac:dyDescent="0.3">
      <c r="A23" s="95" t="s">
        <v>349</v>
      </c>
      <c r="B23" s="96"/>
      <c r="C23" s="81">
        <f>C21+C22</f>
        <v>129142.5</v>
      </c>
      <c r="D23"/>
      <c r="I23"/>
    </row>
    <row r="24" spans="1:9" s="20" customFormat="1" ht="20.25" thickTop="1" thickBot="1" x14ac:dyDescent="0.35">
      <c r="A24" s="75" t="s">
        <v>274</v>
      </c>
      <c r="B24" s="76"/>
      <c r="C24" s="76"/>
      <c r="D24" s="77"/>
      <c r="I24"/>
    </row>
    <row r="25" spans="1:9" s="20" customFormat="1" ht="16.5" thickTop="1" thickBot="1" x14ac:dyDescent="0.3">
      <c r="A25" s="79" t="s">
        <v>275</v>
      </c>
      <c r="B25" s="72"/>
      <c r="C25" s="72"/>
      <c r="D25"/>
      <c r="F25" s="97"/>
    </row>
    <row r="26" spans="1:9" s="20" customFormat="1" ht="15" x14ac:dyDescent="0.25">
      <c r="A26" s="35" t="s">
        <v>344</v>
      </c>
      <c r="B26" s="98">
        <v>197.25</v>
      </c>
      <c r="C26" s="99">
        <f>230*B26</f>
        <v>45367.5</v>
      </c>
      <c r="D26"/>
    </row>
    <row r="27" spans="1:9" s="20" customFormat="1" ht="15" x14ac:dyDescent="0.25">
      <c r="A27" s="35" t="s">
        <v>345</v>
      </c>
      <c r="B27" s="98">
        <v>167.25</v>
      </c>
      <c r="C27" s="89">
        <f>300*B27</f>
        <v>50175</v>
      </c>
      <c r="D27"/>
      <c r="F27" s="97"/>
    </row>
    <row r="28" spans="1:9" s="20" customFormat="1" ht="15.75" thickBot="1" x14ac:dyDescent="0.3">
      <c r="A28" s="95" t="s">
        <v>350</v>
      </c>
      <c r="B28" s="96"/>
      <c r="C28" s="100">
        <f>C26+C27</f>
        <v>95542.5</v>
      </c>
      <c r="D28"/>
    </row>
    <row r="29" spans="1:9" s="20" customFormat="1" ht="16.5" thickTop="1" thickBot="1" x14ac:dyDescent="0.3">
      <c r="A29" s="78" t="s">
        <v>330</v>
      </c>
      <c r="B29" s="85" t="s">
        <v>337</v>
      </c>
      <c r="C29" s="85" t="s">
        <v>336</v>
      </c>
      <c r="D29" s="86"/>
    </row>
    <row r="30" spans="1:9" s="20" customFormat="1" ht="15" x14ac:dyDescent="0.25">
      <c r="A30" s="101" t="s">
        <v>277</v>
      </c>
      <c r="D30"/>
    </row>
    <row r="31" spans="1:9" s="20" customFormat="1" ht="15" x14ac:dyDescent="0.25">
      <c r="A31" s="41" t="s">
        <v>351</v>
      </c>
      <c r="B31" s="26">
        <v>400</v>
      </c>
      <c r="C31" s="89">
        <v>400</v>
      </c>
      <c r="D31"/>
    </row>
    <row r="32" spans="1:9" s="20" customFormat="1" ht="15" x14ac:dyDescent="0.25">
      <c r="A32" s="41" t="s">
        <v>280</v>
      </c>
      <c r="B32" s="26">
        <v>300</v>
      </c>
      <c r="C32" s="89">
        <v>300</v>
      </c>
      <c r="D32"/>
    </row>
    <row r="33" spans="1:4" s="20" customFormat="1" ht="15" x14ac:dyDescent="0.25">
      <c r="A33" s="41" t="s">
        <v>281</v>
      </c>
      <c r="B33" s="26">
        <v>100</v>
      </c>
      <c r="C33" s="89">
        <v>100</v>
      </c>
      <c r="D33"/>
    </row>
    <row r="34" spans="1:4" s="20" customFormat="1" ht="15" x14ac:dyDescent="0.25">
      <c r="A34" s="41" t="s">
        <v>282</v>
      </c>
      <c r="B34" s="26">
        <v>300</v>
      </c>
      <c r="C34" s="89">
        <v>150</v>
      </c>
      <c r="D34"/>
    </row>
    <row r="35" spans="1:4" s="20" customFormat="1" ht="15" x14ac:dyDescent="0.25">
      <c r="A35" s="41" t="s">
        <v>352</v>
      </c>
      <c r="B35" s="26">
        <v>0</v>
      </c>
      <c r="C35" s="89">
        <v>150</v>
      </c>
      <c r="D35"/>
    </row>
    <row r="36" spans="1:4" s="20" customFormat="1" ht="15" x14ac:dyDescent="0.25">
      <c r="A36" s="41" t="s">
        <v>353</v>
      </c>
      <c r="B36" s="26" t="s">
        <v>367</v>
      </c>
      <c r="C36" s="89">
        <v>100</v>
      </c>
      <c r="D36"/>
    </row>
    <row r="37" spans="1:4" s="20" customFormat="1" ht="15" x14ac:dyDescent="0.25">
      <c r="A37" s="41" t="s">
        <v>354</v>
      </c>
      <c r="B37" s="26" t="s">
        <v>367</v>
      </c>
      <c r="C37" s="89">
        <v>500</v>
      </c>
      <c r="D37"/>
    </row>
    <row r="38" spans="1:4" s="20" customFormat="1" ht="15.75" thickBot="1" x14ac:dyDescent="0.3">
      <c r="A38" s="102"/>
      <c r="B38" s="31">
        <f>SUM(B31:B35)</f>
        <v>1100</v>
      </c>
      <c r="C38" s="100">
        <f>SUM(C31:C37)</f>
        <v>1700</v>
      </c>
      <c r="D38"/>
    </row>
    <row r="39" spans="1:4" s="20" customFormat="1" ht="15.75" thickTop="1" x14ac:dyDescent="0.25">
      <c r="A39" s="40" t="s">
        <v>284</v>
      </c>
      <c r="C39"/>
      <c r="D39"/>
    </row>
    <row r="40" spans="1:4" s="20" customFormat="1" ht="15" x14ac:dyDescent="0.25">
      <c r="A40" s="41" t="s">
        <v>285</v>
      </c>
      <c r="B40" s="26">
        <v>2500</v>
      </c>
      <c r="C40" s="89">
        <v>500</v>
      </c>
      <c r="D40"/>
    </row>
    <row r="41" spans="1:4" s="20" customFormat="1" ht="15" x14ac:dyDescent="0.25">
      <c r="A41" s="41" t="s">
        <v>286</v>
      </c>
      <c r="B41" s="26">
        <v>100</v>
      </c>
      <c r="C41" s="89">
        <v>100</v>
      </c>
      <c r="D41"/>
    </row>
    <row r="42" spans="1:4" s="20" customFormat="1" ht="15.75" thickBot="1" x14ac:dyDescent="0.3">
      <c r="A42" s="102"/>
      <c r="B42" s="31">
        <f>SUM(B40:B41)</f>
        <v>2600</v>
      </c>
      <c r="C42" s="100">
        <f>SUM(C40:C41)</f>
        <v>600</v>
      </c>
      <c r="D42"/>
    </row>
    <row r="43" spans="1:4" s="20" customFormat="1" ht="15.75" thickTop="1" x14ac:dyDescent="0.25">
      <c r="A43" s="40" t="s">
        <v>287</v>
      </c>
      <c r="C43"/>
      <c r="D43"/>
    </row>
    <row r="44" spans="1:4" s="20" customFormat="1" ht="15" x14ac:dyDescent="0.25">
      <c r="A44" s="41" t="s">
        <v>369</v>
      </c>
      <c r="B44" s="26">
        <v>400</v>
      </c>
      <c r="C44" s="89">
        <v>1500</v>
      </c>
      <c r="D44"/>
    </row>
    <row r="45" spans="1:4" s="20" customFormat="1" ht="15" x14ac:dyDescent="0.25">
      <c r="A45" s="41"/>
      <c r="B45" s="26">
        <v>600</v>
      </c>
      <c r="C45" s="89"/>
      <c r="D45"/>
    </row>
    <row r="46" spans="1:4" s="20" customFormat="1" ht="15" x14ac:dyDescent="0.25">
      <c r="A46" s="41" t="s">
        <v>290</v>
      </c>
      <c r="B46" s="26">
        <v>1000</v>
      </c>
      <c r="C46" s="89">
        <v>500</v>
      </c>
      <c r="D46"/>
    </row>
    <row r="47" spans="1:4" s="20" customFormat="1" ht="15" x14ac:dyDescent="0.25">
      <c r="A47" s="41" t="s">
        <v>370</v>
      </c>
      <c r="B47" s="26" t="s">
        <v>367</v>
      </c>
      <c r="C47" s="89">
        <v>200</v>
      </c>
      <c r="D47"/>
    </row>
    <row r="48" spans="1:4" s="20" customFormat="1" ht="15" x14ac:dyDescent="0.25">
      <c r="A48" s="41" t="s">
        <v>291</v>
      </c>
      <c r="B48" s="26">
        <v>600</v>
      </c>
      <c r="C48" s="89">
        <v>500</v>
      </c>
      <c r="D48"/>
    </row>
    <row r="49" spans="1:4" s="20" customFormat="1" ht="15" x14ac:dyDescent="0.25">
      <c r="A49" s="41" t="s">
        <v>292</v>
      </c>
      <c r="B49" s="26">
        <v>1500</v>
      </c>
      <c r="C49" s="89">
        <v>1500</v>
      </c>
      <c r="D49"/>
    </row>
    <row r="50" spans="1:4" s="20" customFormat="1" ht="15.75" thickBot="1" x14ac:dyDescent="0.3">
      <c r="A50" s="103"/>
      <c r="B50" s="31">
        <f>SUM(B44:B49)</f>
        <v>4100</v>
      </c>
      <c r="C50" s="31">
        <f>SUM(C44:C49)</f>
        <v>4200</v>
      </c>
      <c r="D50"/>
    </row>
    <row r="51" spans="1:4" s="20" customFormat="1" ht="18.75" customHeight="1" thickTop="1" x14ac:dyDescent="0.25">
      <c r="A51" s="43" t="s">
        <v>294</v>
      </c>
      <c r="C51"/>
      <c r="D51"/>
    </row>
    <row r="52" spans="1:4" s="20" customFormat="1" ht="25.5" x14ac:dyDescent="0.25">
      <c r="A52" s="41" t="s">
        <v>295</v>
      </c>
      <c r="B52" s="26">
        <v>3000</v>
      </c>
      <c r="C52" s="89">
        <v>3000</v>
      </c>
      <c r="D52"/>
    </row>
    <row r="53" spans="1:4" s="20" customFormat="1" ht="15" x14ac:dyDescent="0.25">
      <c r="A53" s="41" t="s">
        <v>355</v>
      </c>
      <c r="B53" s="26">
        <v>300</v>
      </c>
      <c r="C53" s="89">
        <v>200</v>
      </c>
      <c r="D53"/>
    </row>
    <row r="54" spans="1:4" s="20" customFormat="1" ht="15" x14ac:dyDescent="0.25">
      <c r="A54" s="41" t="s">
        <v>297</v>
      </c>
      <c r="B54" s="26">
        <v>150</v>
      </c>
      <c r="C54" s="89">
        <v>150</v>
      </c>
      <c r="D54"/>
    </row>
    <row r="55" spans="1:4" s="20" customFormat="1" ht="15" x14ac:dyDescent="0.25">
      <c r="A55" s="41" t="s">
        <v>298</v>
      </c>
      <c r="B55" s="26">
        <v>150</v>
      </c>
      <c r="C55" s="89">
        <v>150</v>
      </c>
      <c r="D55"/>
    </row>
    <row r="56" spans="1:4" s="20" customFormat="1" ht="15" x14ac:dyDescent="0.25">
      <c r="A56" s="41" t="s">
        <v>299</v>
      </c>
      <c r="B56" s="26">
        <v>0</v>
      </c>
      <c r="C56" s="89">
        <v>150</v>
      </c>
      <c r="D56"/>
    </row>
    <row r="57" spans="1:4" s="20" customFormat="1" ht="15" x14ac:dyDescent="0.25">
      <c r="A57" s="41" t="s">
        <v>300</v>
      </c>
      <c r="B57" s="26">
        <v>3000</v>
      </c>
      <c r="C57" s="89">
        <v>3000</v>
      </c>
      <c r="D57"/>
    </row>
    <row r="58" spans="1:4" s="20" customFormat="1" ht="15" x14ac:dyDescent="0.25">
      <c r="A58" s="41" t="s">
        <v>301</v>
      </c>
      <c r="B58" s="26">
        <v>2500</v>
      </c>
      <c r="C58" s="89">
        <v>2500</v>
      </c>
      <c r="D58"/>
    </row>
    <row r="59" spans="1:4" s="20" customFormat="1" ht="15" x14ac:dyDescent="0.25">
      <c r="A59" s="41" t="s">
        <v>302</v>
      </c>
      <c r="B59" s="26">
        <v>2000</v>
      </c>
      <c r="C59" s="89">
        <v>2000</v>
      </c>
      <c r="D59"/>
    </row>
    <row r="60" spans="1:4" s="20" customFormat="1" ht="15" x14ac:dyDescent="0.25">
      <c r="A60" s="41" t="s">
        <v>303</v>
      </c>
      <c r="B60" s="26">
        <v>1000</v>
      </c>
      <c r="C60" s="89">
        <v>1000</v>
      </c>
      <c r="D60"/>
    </row>
    <row r="61" spans="1:4" s="20" customFormat="1" ht="15" x14ac:dyDescent="0.25">
      <c r="A61" s="41" t="s">
        <v>304</v>
      </c>
      <c r="B61" s="26">
        <v>1200</v>
      </c>
      <c r="C61" s="89">
        <v>1200</v>
      </c>
      <c r="D61"/>
    </row>
    <row r="62" spans="1:4" s="20" customFormat="1" ht="15" x14ac:dyDescent="0.25">
      <c r="A62" s="41" t="s">
        <v>374</v>
      </c>
      <c r="B62" s="26" t="s">
        <v>367</v>
      </c>
      <c r="C62">
        <v>300</v>
      </c>
      <c r="D62"/>
    </row>
    <row r="63" spans="1:4" s="20" customFormat="1" ht="15" customHeight="1" x14ac:dyDescent="0.25">
      <c r="A63" s="41" t="s">
        <v>357</v>
      </c>
      <c r="B63" s="26">
        <v>800</v>
      </c>
      <c r="C63">
        <v>300</v>
      </c>
      <c r="D63"/>
    </row>
    <row r="64" spans="1:4" s="20" customFormat="1" ht="15" x14ac:dyDescent="0.25">
      <c r="A64" s="41" t="s">
        <v>306</v>
      </c>
      <c r="B64" s="26">
        <v>2500</v>
      </c>
      <c r="C64" s="89">
        <v>2500</v>
      </c>
      <c r="D64"/>
    </row>
    <row r="65" spans="1:4" s="20" customFormat="1" ht="15" x14ac:dyDescent="0.25">
      <c r="A65" s="41" t="s">
        <v>307</v>
      </c>
      <c r="B65" s="26">
        <v>1000</v>
      </c>
      <c r="C65" s="89">
        <v>1200</v>
      </c>
      <c r="D65"/>
    </row>
    <row r="66" spans="1:4" s="20" customFormat="1" ht="15" x14ac:dyDescent="0.25">
      <c r="A66" s="41" t="s">
        <v>308</v>
      </c>
      <c r="B66" s="26">
        <v>1500</v>
      </c>
      <c r="C66" s="89">
        <v>1500</v>
      </c>
      <c r="D66"/>
    </row>
    <row r="67" spans="1:4" s="20" customFormat="1" ht="15" x14ac:dyDescent="0.25">
      <c r="A67" s="41" t="s">
        <v>309</v>
      </c>
      <c r="B67" s="26">
        <v>600</v>
      </c>
      <c r="C67" s="89">
        <v>600</v>
      </c>
      <c r="D67"/>
    </row>
    <row r="68" spans="1:4" s="20" customFormat="1" ht="15" x14ac:dyDescent="0.25">
      <c r="A68" s="41" t="s">
        <v>371</v>
      </c>
      <c r="B68" s="26">
        <v>500</v>
      </c>
      <c r="C68" s="89">
        <v>800</v>
      </c>
      <c r="D68"/>
    </row>
    <row r="69" spans="1:4" s="20" customFormat="1" ht="16.5" customHeight="1" x14ac:dyDescent="0.25">
      <c r="A69" s="41" t="s">
        <v>311</v>
      </c>
      <c r="B69" s="26">
        <v>0</v>
      </c>
      <c r="C69" s="89">
        <v>0</v>
      </c>
      <c r="D69"/>
    </row>
    <row r="70" spans="1:4" s="20" customFormat="1" ht="15" x14ac:dyDescent="0.25">
      <c r="A70" s="41" t="s">
        <v>312</v>
      </c>
      <c r="B70" s="26">
        <v>300</v>
      </c>
      <c r="C70" s="89">
        <v>300</v>
      </c>
      <c r="D70"/>
    </row>
    <row r="71" spans="1:4" s="20" customFormat="1" ht="15" x14ac:dyDescent="0.25">
      <c r="A71" s="41" t="s">
        <v>358</v>
      </c>
      <c r="B71" s="45">
        <v>500</v>
      </c>
      <c r="C71" s="89">
        <v>300</v>
      </c>
      <c r="D71"/>
    </row>
    <row r="72" spans="1:4" s="20" customFormat="1" ht="15" x14ac:dyDescent="0.25">
      <c r="A72" s="41" t="s">
        <v>313</v>
      </c>
      <c r="B72" s="26">
        <v>150</v>
      </c>
      <c r="C72" s="89">
        <v>150</v>
      </c>
      <c r="D72"/>
    </row>
    <row r="73" spans="1:4" s="20" customFormat="1" ht="15" x14ac:dyDescent="0.25">
      <c r="A73" s="41" t="s">
        <v>372</v>
      </c>
      <c r="B73" s="26">
        <v>0</v>
      </c>
      <c r="C73" s="89">
        <v>300</v>
      </c>
      <c r="D73"/>
    </row>
    <row r="74" spans="1:4" s="20" customFormat="1" ht="15.75" thickBot="1" x14ac:dyDescent="0.3">
      <c r="A74" s="102"/>
      <c r="B74" s="31">
        <f>SUM(B52:B73)</f>
        <v>21150</v>
      </c>
      <c r="C74" s="83">
        <f>SUM(C52:C73)</f>
        <v>21600</v>
      </c>
      <c r="D74"/>
    </row>
    <row r="75" spans="1:4" s="20" customFormat="1" ht="15.75" thickTop="1" x14ac:dyDescent="0.25">
      <c r="A75" s="40" t="s">
        <v>315</v>
      </c>
      <c r="C75"/>
      <c r="D75"/>
    </row>
    <row r="76" spans="1:4" s="20" customFormat="1" ht="15" x14ac:dyDescent="0.25">
      <c r="A76" s="41" t="s">
        <v>316</v>
      </c>
      <c r="B76" s="26">
        <v>2500</v>
      </c>
      <c r="C76" s="89">
        <v>2500</v>
      </c>
      <c r="D76"/>
    </row>
    <row r="77" spans="1:4" s="20" customFormat="1" ht="15" x14ac:dyDescent="0.25">
      <c r="A77" s="41" t="s">
        <v>317</v>
      </c>
      <c r="B77" s="26">
        <v>4000</v>
      </c>
      <c r="C77" s="89">
        <v>0</v>
      </c>
      <c r="D77"/>
    </row>
    <row r="78" spans="1:4" s="20" customFormat="1" ht="15" x14ac:dyDescent="0.25">
      <c r="A78" s="41" t="s">
        <v>360</v>
      </c>
      <c r="B78" s="26">
        <v>1500</v>
      </c>
      <c r="C78" s="89">
        <v>500</v>
      </c>
      <c r="D78"/>
    </row>
    <row r="79" spans="1:4" s="20" customFormat="1" ht="15" x14ac:dyDescent="0.25">
      <c r="A79" s="41" t="s">
        <v>319</v>
      </c>
      <c r="B79" s="26">
        <v>500</v>
      </c>
      <c r="C79" s="89">
        <v>500</v>
      </c>
      <c r="D79"/>
    </row>
    <row r="80" spans="1:4" s="20" customFormat="1" ht="15.75" thickBot="1" x14ac:dyDescent="0.3">
      <c r="A80" s="102"/>
      <c r="B80" s="31">
        <f>SUM(B76:B79)</f>
        <v>8500</v>
      </c>
      <c r="C80" s="83">
        <f>SUM(C76:C79)</f>
        <v>3500</v>
      </c>
      <c r="D80"/>
    </row>
    <row r="81" spans="1:4" s="20" customFormat="1" ht="15.75" thickTop="1" x14ac:dyDescent="0.25">
      <c r="A81" s="40" t="s">
        <v>361</v>
      </c>
      <c r="C81"/>
      <c r="D81"/>
    </row>
    <row r="82" spans="1:4" s="20" customFormat="1" ht="15.75" thickBot="1" x14ac:dyDescent="0.3">
      <c r="A82" s="104" t="s">
        <v>362</v>
      </c>
      <c r="B82" s="31">
        <v>1800</v>
      </c>
      <c r="C82" s="83">
        <v>300</v>
      </c>
      <c r="D82"/>
    </row>
    <row r="83" spans="1:4" s="20" customFormat="1" ht="15.75" thickTop="1" x14ac:dyDescent="0.25">
      <c r="A83" s="40" t="s">
        <v>322</v>
      </c>
      <c r="C83"/>
      <c r="D83"/>
    </row>
    <row r="84" spans="1:4" s="20" customFormat="1" ht="15" x14ac:dyDescent="0.25">
      <c r="A84" s="46" t="s">
        <v>323</v>
      </c>
      <c r="B84" s="89">
        <v>2000</v>
      </c>
      <c r="C84" s="89">
        <v>0</v>
      </c>
      <c r="D84"/>
    </row>
    <row r="85" spans="1:4" s="20" customFormat="1" ht="15" x14ac:dyDescent="0.25">
      <c r="A85" s="46" t="s">
        <v>373</v>
      </c>
      <c r="B85" s="26"/>
      <c r="C85" s="89">
        <v>2000</v>
      </c>
      <c r="D85"/>
    </row>
    <row r="86" spans="1:4" s="20" customFormat="1" ht="15.75" thickBot="1" x14ac:dyDescent="0.3">
      <c r="A86" s="102"/>
      <c r="B86" s="100">
        <f>SUM(B84:B85)</f>
        <v>2000</v>
      </c>
      <c r="C86" s="100">
        <f>SUM(C84:C85)</f>
        <v>2000</v>
      </c>
      <c r="D86"/>
    </row>
    <row r="87" spans="1:4" s="20" customFormat="1" ht="16.5" thickTop="1" thickBot="1" x14ac:dyDescent="0.3">
      <c r="A87" s="102" t="s">
        <v>324</v>
      </c>
      <c r="B87" s="31">
        <v>5010.2700000000004</v>
      </c>
      <c r="C87" s="100">
        <f>C22</f>
        <v>8387.5</v>
      </c>
      <c r="D87"/>
    </row>
    <row r="88" spans="1:4" s="20" customFormat="1" ht="15.75" thickTop="1" x14ac:dyDescent="0.25">
      <c r="A88" s="40"/>
      <c r="B88"/>
      <c r="C88"/>
      <c r="D88"/>
    </row>
    <row r="89" spans="1:4" ht="15" x14ac:dyDescent="0.25">
      <c r="A89" s="47" t="s">
        <v>325</v>
      </c>
      <c r="B89" s="105">
        <f>B38+B42+B50+B74+B80+B82+B86+B87</f>
        <v>46260.270000000004</v>
      </c>
      <c r="C89" s="106">
        <f>C38+C42+C50+C74+C80+C86</f>
        <v>33600</v>
      </c>
    </row>
    <row r="90" spans="1:4" ht="15.75" thickBot="1" x14ac:dyDescent="0.3">
      <c r="A90" s="47" t="s">
        <v>365</v>
      </c>
      <c r="B90" s="107">
        <v>102250</v>
      </c>
      <c r="C90" s="108">
        <f>C28</f>
        <v>95542.5</v>
      </c>
    </row>
    <row r="91" spans="1:4" ht="16.5" thickTop="1" thickBot="1" x14ac:dyDescent="0.3">
      <c r="A91" s="104" t="s">
        <v>327</v>
      </c>
      <c r="B91" s="84">
        <f>B89+B90</f>
        <v>148510.27000000002</v>
      </c>
      <c r="C91" s="81">
        <f>C89+C90</f>
        <v>129142.5</v>
      </c>
    </row>
    <row r="92" spans="1:4" ht="15.75" thickTop="1" x14ac:dyDescent="0.25">
      <c r="A92" s="109" t="s">
        <v>366</v>
      </c>
      <c r="B92"/>
      <c r="C92"/>
      <c r="D92"/>
    </row>
    <row r="93" spans="1:4" ht="15" x14ac:dyDescent="0.25">
      <c r="A93"/>
      <c r="B93"/>
      <c r="C93"/>
      <c r="D93"/>
    </row>
    <row r="94" spans="1:4" ht="15" x14ac:dyDescent="0.25">
      <c r="A94"/>
      <c r="B94"/>
      <c r="C94"/>
      <c r="D94"/>
    </row>
    <row r="95" spans="1:4" ht="15" x14ac:dyDescent="0.25">
      <c r="A95"/>
    </row>
  </sheetData>
  <mergeCells count="3">
    <mergeCell ref="A1:D1"/>
    <mergeCell ref="A2:D2"/>
    <mergeCell ref="A3:D3"/>
  </mergeCells>
  <hyperlinks>
    <hyperlink ref="A16" r:id="rId1" display="550@36.75"/>
  </hyperlinks>
  <printOptions horizontalCentered="1"/>
  <pageMargins left="0.25" right="0.25" top="0.60416666666666663" bottom="0.75" header="0.3" footer="0.41666666666666669"/>
  <pageSetup orientation="portrait" r:id="rId2"/>
  <headerFooter differentFirst="1">
    <oddHeader>&amp;RCODAA 2012-2013 Budget</oddHeader>
    <oddFooter>&amp;CPage &amp;P&amp;R.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workbookViewId="0">
      <selection activeCell="I11" sqref="I11"/>
    </sheetView>
  </sheetViews>
  <sheetFormatPr defaultRowHeight="15" x14ac:dyDescent="0.25"/>
  <cols>
    <col min="1" max="1" width="25.85546875" customWidth="1"/>
    <col min="2" max="2" width="14.85546875" customWidth="1"/>
  </cols>
  <sheetData>
    <row r="1" spans="1:2" x14ac:dyDescent="0.25">
      <c r="A1" t="s">
        <v>247</v>
      </c>
    </row>
    <row r="3" spans="1:2" x14ac:dyDescent="0.25">
      <c r="A3" s="7" t="s">
        <v>181</v>
      </c>
      <c r="B3" t="s">
        <v>235</v>
      </c>
    </row>
    <row r="4" spans="1:2" x14ac:dyDescent="0.25">
      <c r="A4" s="8" t="s">
        <v>169</v>
      </c>
      <c r="B4" s="10">
        <v>-110</v>
      </c>
    </row>
    <row r="5" spans="1:2" x14ac:dyDescent="0.25">
      <c r="A5" s="9" t="s">
        <v>20</v>
      </c>
      <c r="B5" s="10">
        <v>-110</v>
      </c>
    </row>
    <row r="6" spans="1:2" x14ac:dyDescent="0.25">
      <c r="A6" s="8" t="s">
        <v>171</v>
      </c>
      <c r="B6" s="10">
        <v>-410</v>
      </c>
    </row>
    <row r="7" spans="1:2" x14ac:dyDescent="0.25">
      <c r="A7" s="9" t="s">
        <v>172</v>
      </c>
      <c r="B7" s="10">
        <v>-410</v>
      </c>
    </row>
    <row r="8" spans="1:2" x14ac:dyDescent="0.25">
      <c r="A8" s="8" t="s">
        <v>161</v>
      </c>
      <c r="B8" s="10">
        <v>-55</v>
      </c>
    </row>
    <row r="9" spans="1:2" x14ac:dyDescent="0.25">
      <c r="A9" s="9" t="s">
        <v>30</v>
      </c>
      <c r="B9" s="10">
        <v>-55</v>
      </c>
    </row>
    <row r="10" spans="1:2" x14ac:dyDescent="0.25">
      <c r="A10" s="8" t="s">
        <v>150</v>
      </c>
      <c r="B10" s="10">
        <v>-91.25</v>
      </c>
    </row>
    <row r="11" spans="1:2" x14ac:dyDescent="0.25">
      <c r="A11" s="9" t="s">
        <v>70</v>
      </c>
      <c r="B11" s="10">
        <v>-91.25</v>
      </c>
    </row>
    <row r="12" spans="1:2" x14ac:dyDescent="0.25">
      <c r="A12" s="8" t="s">
        <v>180</v>
      </c>
      <c r="B12" s="10">
        <v>-45</v>
      </c>
    </row>
    <row r="13" spans="1:2" x14ac:dyDescent="0.25">
      <c r="A13" s="9" t="s">
        <v>162</v>
      </c>
      <c r="B13" s="10">
        <v>-45</v>
      </c>
    </row>
    <row r="14" spans="1:2" x14ac:dyDescent="0.25">
      <c r="A14" s="8" t="s">
        <v>185</v>
      </c>
      <c r="B14" s="10">
        <v>-91640.930000000008</v>
      </c>
    </row>
    <row r="15" spans="1:2" x14ac:dyDescent="0.25">
      <c r="A15" s="9" t="s">
        <v>95</v>
      </c>
      <c r="B15" s="10">
        <v>-9786.01</v>
      </c>
    </row>
    <row r="16" spans="1:2" x14ac:dyDescent="0.25">
      <c r="A16" s="9" t="s">
        <v>84</v>
      </c>
      <c r="B16" s="10">
        <v>-10013.07</v>
      </c>
    </row>
    <row r="17" spans="1:2" x14ac:dyDescent="0.25">
      <c r="A17" s="9" t="s">
        <v>68</v>
      </c>
      <c r="B17" s="10">
        <v>-10309.450000000001</v>
      </c>
    </row>
    <row r="18" spans="1:2" x14ac:dyDescent="0.25">
      <c r="A18" s="9" t="s">
        <v>52</v>
      </c>
      <c r="B18" s="10">
        <v>-6414.45</v>
      </c>
    </row>
    <row r="19" spans="1:2" x14ac:dyDescent="0.25">
      <c r="A19" s="9" t="s">
        <v>41</v>
      </c>
      <c r="B19" s="10">
        <v>-9176.33</v>
      </c>
    </row>
    <row r="20" spans="1:2" x14ac:dyDescent="0.25">
      <c r="A20" s="9" t="s">
        <v>34</v>
      </c>
      <c r="B20" s="10">
        <v>-9200.32</v>
      </c>
    </row>
    <row r="21" spans="1:2" x14ac:dyDescent="0.25">
      <c r="A21" s="9" t="s">
        <v>24</v>
      </c>
      <c r="B21" s="10">
        <v>-9194.33</v>
      </c>
    </row>
    <row r="22" spans="1:2" x14ac:dyDescent="0.25">
      <c r="A22" s="9" t="s">
        <v>16</v>
      </c>
      <c r="B22" s="10">
        <v>-27546.97</v>
      </c>
    </row>
    <row r="23" spans="1:2" x14ac:dyDescent="0.25">
      <c r="A23" s="8" t="s">
        <v>182</v>
      </c>
      <c r="B23" s="10">
        <v>-92352.180000000008</v>
      </c>
    </row>
  </sheetData>
  <pageMargins left="0.7" right="0.7" top="0.75" bottom="0.75" header="0.3" footer="0.3"/>
  <pageSetup orientation="portrait" verticalDpi="0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E7" sqref="E7"/>
    </sheetView>
  </sheetViews>
  <sheetFormatPr defaultRowHeight="15" x14ac:dyDescent="0.25"/>
  <cols>
    <col min="1" max="1" width="25.5703125" customWidth="1"/>
    <col min="2" max="2" width="14.85546875" customWidth="1"/>
  </cols>
  <sheetData>
    <row r="1" spans="1:2" x14ac:dyDescent="0.25">
      <c r="A1" t="s">
        <v>248</v>
      </c>
    </row>
    <row r="3" spans="1:2" x14ac:dyDescent="0.25">
      <c r="A3" s="7" t="s">
        <v>181</v>
      </c>
      <c r="B3" t="s">
        <v>235</v>
      </c>
    </row>
    <row r="4" spans="1:2" x14ac:dyDescent="0.25">
      <c r="A4" s="8" t="s">
        <v>196</v>
      </c>
      <c r="B4" s="10">
        <v>-1800</v>
      </c>
    </row>
    <row r="5" spans="1:2" x14ac:dyDescent="0.25">
      <c r="A5" s="9" t="s">
        <v>234</v>
      </c>
      <c r="B5" s="10">
        <v>-1800</v>
      </c>
    </row>
    <row r="6" spans="1:2" x14ac:dyDescent="0.25">
      <c r="A6" s="8" t="s">
        <v>149</v>
      </c>
      <c r="B6" s="10">
        <v>-587.44000000000005</v>
      </c>
    </row>
    <row r="7" spans="1:2" x14ac:dyDescent="0.25">
      <c r="A7" s="9" t="s">
        <v>73</v>
      </c>
      <c r="B7" s="10">
        <v>-587.44000000000005</v>
      </c>
    </row>
    <row r="8" spans="1:2" x14ac:dyDescent="0.25">
      <c r="A8" s="8" t="s">
        <v>218</v>
      </c>
      <c r="B8" s="10">
        <v>-91.96</v>
      </c>
    </row>
    <row r="9" spans="1:2" x14ac:dyDescent="0.25">
      <c r="A9" s="9" t="s">
        <v>57</v>
      </c>
      <c r="B9" s="10">
        <v>-91.96</v>
      </c>
    </row>
    <row r="10" spans="1:2" x14ac:dyDescent="0.25">
      <c r="A10" s="8" t="s">
        <v>133</v>
      </c>
      <c r="B10" s="10">
        <v>-29.97</v>
      </c>
    </row>
    <row r="11" spans="1:2" x14ac:dyDescent="0.25">
      <c r="A11" s="9" t="s">
        <v>99</v>
      </c>
      <c r="B11" s="10">
        <v>-29.97</v>
      </c>
    </row>
    <row r="12" spans="1:2" x14ac:dyDescent="0.25">
      <c r="A12" s="8" t="s">
        <v>182</v>
      </c>
      <c r="B12" s="10">
        <v>-2509.37</v>
      </c>
    </row>
  </sheetData>
  <pageMargins left="0.7" right="0.7" top="0.75" bottom="0.75" header="0.3" footer="0.3"/>
  <pageSetup orientation="portrait" verticalDpi="0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workbookViewId="0">
      <selection activeCell="B3" sqref="B3"/>
    </sheetView>
  </sheetViews>
  <sheetFormatPr defaultRowHeight="15" x14ac:dyDescent="0.25"/>
  <cols>
    <col min="1" max="1" width="27.7109375" customWidth="1"/>
    <col min="2" max="2" width="14.85546875" customWidth="1"/>
  </cols>
  <sheetData>
    <row r="1" spans="1:2" x14ac:dyDescent="0.25">
      <c r="A1" t="s">
        <v>249</v>
      </c>
    </row>
    <row r="3" spans="1:2" x14ac:dyDescent="0.25">
      <c r="A3" s="7" t="s">
        <v>181</v>
      </c>
      <c r="B3" t="s">
        <v>235</v>
      </c>
    </row>
    <row r="4" spans="1:2" x14ac:dyDescent="0.25">
      <c r="A4" s="8" t="s">
        <v>127</v>
      </c>
      <c r="B4" s="10">
        <v>-300</v>
      </c>
    </row>
    <row r="5" spans="1:2" x14ac:dyDescent="0.25">
      <c r="A5" s="9" t="s">
        <v>116</v>
      </c>
      <c r="B5" s="10">
        <v>-300</v>
      </c>
    </row>
    <row r="6" spans="1:2" x14ac:dyDescent="0.25">
      <c r="A6" s="8" t="s">
        <v>124</v>
      </c>
      <c r="B6" s="10">
        <v>-100</v>
      </c>
    </row>
    <row r="7" spans="1:2" x14ac:dyDescent="0.25">
      <c r="A7" s="9" t="s">
        <v>110</v>
      </c>
      <c r="B7" s="10">
        <v>-100</v>
      </c>
    </row>
    <row r="8" spans="1:2" x14ac:dyDescent="0.25">
      <c r="A8" s="8" t="s">
        <v>128</v>
      </c>
      <c r="B8" s="10">
        <v>-300</v>
      </c>
    </row>
    <row r="9" spans="1:2" x14ac:dyDescent="0.25">
      <c r="A9" s="9" t="s">
        <v>108</v>
      </c>
      <c r="B9" s="10">
        <v>-300</v>
      </c>
    </row>
    <row r="10" spans="1:2" x14ac:dyDescent="0.25">
      <c r="A10" s="8" t="s">
        <v>123</v>
      </c>
      <c r="B10" s="10">
        <v>-100</v>
      </c>
    </row>
    <row r="11" spans="1:2" x14ac:dyDescent="0.25">
      <c r="A11" s="9" t="s">
        <v>109</v>
      </c>
      <c r="B11" s="10">
        <v>-100</v>
      </c>
    </row>
    <row r="12" spans="1:2" x14ac:dyDescent="0.25">
      <c r="A12" s="8" t="s">
        <v>130</v>
      </c>
      <c r="B12" s="10">
        <v>-100</v>
      </c>
    </row>
    <row r="13" spans="1:2" x14ac:dyDescent="0.25">
      <c r="A13" s="9" t="s">
        <v>113</v>
      </c>
      <c r="B13" s="10">
        <v>-100</v>
      </c>
    </row>
    <row r="14" spans="1:2" x14ac:dyDescent="0.25">
      <c r="A14" s="8" t="s">
        <v>229</v>
      </c>
      <c r="B14" s="10">
        <v>-600</v>
      </c>
    </row>
    <row r="15" spans="1:2" x14ac:dyDescent="0.25">
      <c r="A15" s="9" t="s">
        <v>107</v>
      </c>
      <c r="B15" s="10">
        <v>-600</v>
      </c>
    </row>
    <row r="16" spans="1:2" x14ac:dyDescent="0.25">
      <c r="A16" s="8" t="s">
        <v>179</v>
      </c>
      <c r="B16" s="10">
        <v>-100</v>
      </c>
    </row>
    <row r="17" spans="1:2" x14ac:dyDescent="0.25">
      <c r="A17" s="9" t="s">
        <v>147</v>
      </c>
      <c r="B17" s="10">
        <v>-100</v>
      </c>
    </row>
    <row r="18" spans="1:2" x14ac:dyDescent="0.25">
      <c r="A18" s="8" t="s">
        <v>125</v>
      </c>
      <c r="B18" s="10">
        <v>-600</v>
      </c>
    </row>
    <row r="19" spans="1:2" x14ac:dyDescent="0.25">
      <c r="A19" s="9" t="s">
        <v>111</v>
      </c>
      <c r="B19" s="10">
        <v>-600</v>
      </c>
    </row>
    <row r="20" spans="1:2" x14ac:dyDescent="0.25">
      <c r="A20" s="8" t="s">
        <v>126</v>
      </c>
      <c r="B20" s="10">
        <v>-300</v>
      </c>
    </row>
    <row r="21" spans="1:2" x14ac:dyDescent="0.25">
      <c r="A21" s="9" t="s">
        <v>117</v>
      </c>
      <c r="B21" s="10">
        <v>-300</v>
      </c>
    </row>
    <row r="22" spans="1:2" x14ac:dyDescent="0.25">
      <c r="A22" s="8" t="s">
        <v>182</v>
      </c>
      <c r="B22" s="10">
        <v>-2500</v>
      </c>
    </row>
  </sheetData>
  <pageMargins left="0.7" right="0.7" top="0.75" bottom="0.75" header="0.3" footer="0.3"/>
  <pageSetup orientation="portrait" verticalDpi="0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8"/>
  <sheetViews>
    <sheetView workbookViewId="0">
      <selection activeCell="H17" sqref="H17"/>
    </sheetView>
  </sheetViews>
  <sheetFormatPr defaultRowHeight="15" x14ac:dyDescent="0.25"/>
  <cols>
    <col min="1" max="1" width="18.5703125" customWidth="1"/>
    <col min="2" max="2" width="10.7109375" bestFit="1" customWidth="1"/>
    <col min="3" max="3" width="29.85546875" bestFit="1" customWidth="1"/>
    <col min="4" max="4" width="29" bestFit="1" customWidth="1"/>
    <col min="5" max="5" width="13.5703125" bestFit="1" customWidth="1"/>
    <col min="6" max="6" width="14.5703125" bestFit="1" customWidth="1"/>
  </cols>
  <sheetData>
    <row r="1" spans="1:7" x14ac:dyDescent="0.25">
      <c r="A1" t="s">
        <v>0</v>
      </c>
    </row>
    <row r="2" spans="1:7" x14ac:dyDescent="0.25">
      <c r="A2" t="s">
        <v>1</v>
      </c>
    </row>
    <row r="3" spans="1:7" x14ac:dyDescent="0.25">
      <c r="A3" t="s">
        <v>186</v>
      </c>
    </row>
    <row r="4" spans="1:7" x14ac:dyDescent="0.25">
      <c r="A4" t="s">
        <v>187</v>
      </c>
      <c r="B4" t="s">
        <v>2</v>
      </c>
      <c r="C4" t="s">
        <v>3</v>
      </c>
      <c r="D4" t="s">
        <v>4</v>
      </c>
      <c r="E4" t="s">
        <v>188</v>
      </c>
      <c r="F4" t="s">
        <v>189</v>
      </c>
      <c r="G4" t="s">
        <v>5</v>
      </c>
    </row>
    <row r="5" spans="1:7" x14ac:dyDescent="0.25">
      <c r="B5" s="14">
        <v>41113</v>
      </c>
      <c r="C5" t="s">
        <v>190</v>
      </c>
      <c r="D5" t="s">
        <v>10</v>
      </c>
      <c r="E5">
        <v>-255.3</v>
      </c>
      <c r="F5" t="s">
        <v>8</v>
      </c>
      <c r="G5">
        <v>21726.47</v>
      </c>
    </row>
    <row r="6" spans="1:7" x14ac:dyDescent="0.25">
      <c r="B6" s="14">
        <v>41113</v>
      </c>
      <c r="C6" t="s">
        <v>191</v>
      </c>
      <c r="D6" t="s">
        <v>10</v>
      </c>
      <c r="E6">
        <v>-49.66</v>
      </c>
      <c r="F6" t="s">
        <v>8</v>
      </c>
      <c r="G6">
        <v>21981.77</v>
      </c>
    </row>
    <row r="7" spans="1:7" x14ac:dyDescent="0.25">
      <c r="B7" s="14">
        <v>41106</v>
      </c>
      <c r="C7" t="s">
        <v>192</v>
      </c>
      <c r="D7" t="s">
        <v>10</v>
      </c>
      <c r="E7">
        <v>-122.08</v>
      </c>
      <c r="F7" t="s">
        <v>8</v>
      </c>
      <c r="G7">
        <v>22031.43</v>
      </c>
    </row>
    <row r="8" spans="1:7" x14ac:dyDescent="0.25">
      <c r="B8" s="14">
        <v>41088</v>
      </c>
      <c r="C8" t="s">
        <v>6</v>
      </c>
      <c r="D8" t="s">
        <v>7</v>
      </c>
      <c r="E8">
        <v>-410</v>
      </c>
      <c r="F8" t="s">
        <v>8</v>
      </c>
      <c r="G8">
        <v>22153.51</v>
      </c>
    </row>
    <row r="9" spans="1:7" x14ac:dyDescent="0.25">
      <c r="B9" s="14">
        <v>41085</v>
      </c>
      <c r="C9" t="s">
        <v>9</v>
      </c>
      <c r="D9" t="s">
        <v>10</v>
      </c>
      <c r="E9">
        <v>-50</v>
      </c>
      <c r="F9" t="s">
        <v>8</v>
      </c>
      <c r="G9">
        <v>22563.51</v>
      </c>
    </row>
    <row r="10" spans="1:7" x14ac:dyDescent="0.25">
      <c r="B10" s="14">
        <v>41082</v>
      </c>
      <c r="C10" t="s">
        <v>11</v>
      </c>
      <c r="D10" t="s">
        <v>12</v>
      </c>
      <c r="F10">
        <v>55</v>
      </c>
      <c r="G10">
        <v>22613.51</v>
      </c>
    </row>
    <row r="11" spans="1:7" x14ac:dyDescent="0.25">
      <c r="B11" s="14">
        <v>41073</v>
      </c>
      <c r="C11" t="s">
        <v>13</v>
      </c>
      <c r="D11" t="s">
        <v>10</v>
      </c>
      <c r="E11">
        <v>-950</v>
      </c>
      <c r="F11" t="s">
        <v>8</v>
      </c>
      <c r="G11">
        <v>22558.51</v>
      </c>
    </row>
    <row r="12" spans="1:7" x14ac:dyDescent="0.25">
      <c r="B12" s="14">
        <v>41073</v>
      </c>
      <c r="C12" t="s">
        <v>14</v>
      </c>
      <c r="D12" t="s">
        <v>10</v>
      </c>
      <c r="E12">
        <v>-180</v>
      </c>
      <c r="F12" t="s">
        <v>8</v>
      </c>
      <c r="G12">
        <v>23508.51</v>
      </c>
    </row>
    <row r="13" spans="1:7" x14ac:dyDescent="0.25">
      <c r="B13" s="14">
        <v>41071</v>
      </c>
      <c r="C13" t="s">
        <v>15</v>
      </c>
      <c r="D13" t="s">
        <v>10</v>
      </c>
      <c r="E13">
        <v>-71.13</v>
      </c>
      <c r="F13" t="s">
        <v>8</v>
      </c>
      <c r="G13">
        <v>23688.51</v>
      </c>
    </row>
    <row r="14" spans="1:7" x14ac:dyDescent="0.25">
      <c r="B14" s="14">
        <v>41046</v>
      </c>
      <c r="C14" t="s">
        <v>16</v>
      </c>
      <c r="D14" t="s">
        <v>10</v>
      </c>
      <c r="E14">
        <v>-27546.97</v>
      </c>
      <c r="F14" t="s">
        <v>8</v>
      </c>
      <c r="G14">
        <v>23759.64</v>
      </c>
    </row>
    <row r="15" spans="1:7" x14ac:dyDescent="0.25">
      <c r="B15" s="14">
        <v>41045</v>
      </c>
      <c r="C15" t="s">
        <v>17</v>
      </c>
      <c r="D15" t="s">
        <v>10</v>
      </c>
      <c r="E15">
        <v>-150</v>
      </c>
      <c r="F15" t="s">
        <v>8</v>
      </c>
      <c r="G15">
        <v>51306.61</v>
      </c>
    </row>
    <row r="16" spans="1:7" x14ac:dyDescent="0.25">
      <c r="B16" s="14">
        <v>41045</v>
      </c>
      <c r="C16" t="s">
        <v>18</v>
      </c>
      <c r="D16" t="s">
        <v>10</v>
      </c>
      <c r="E16">
        <v>-16.559999999999999</v>
      </c>
      <c r="F16" t="s">
        <v>8</v>
      </c>
      <c r="G16">
        <v>51456.61</v>
      </c>
    </row>
    <row r="17" spans="2:7" x14ac:dyDescent="0.25">
      <c r="B17" s="14">
        <v>41043</v>
      </c>
      <c r="C17" t="s">
        <v>19</v>
      </c>
      <c r="D17" t="s">
        <v>10</v>
      </c>
      <c r="E17">
        <v>-132.68</v>
      </c>
      <c r="F17" t="s">
        <v>8</v>
      </c>
      <c r="G17">
        <v>51473.17</v>
      </c>
    </row>
    <row r="18" spans="2:7" x14ac:dyDescent="0.25">
      <c r="B18" s="14">
        <v>41037</v>
      </c>
      <c r="C18" t="s">
        <v>11</v>
      </c>
      <c r="D18" t="s">
        <v>12</v>
      </c>
      <c r="F18">
        <v>580</v>
      </c>
      <c r="G18">
        <v>51605.85</v>
      </c>
    </row>
    <row r="19" spans="2:7" x14ac:dyDescent="0.25">
      <c r="B19" s="14">
        <v>41036</v>
      </c>
      <c r="C19" t="s">
        <v>20</v>
      </c>
      <c r="D19" t="s">
        <v>10</v>
      </c>
      <c r="E19">
        <v>-110</v>
      </c>
      <c r="F19" t="s">
        <v>8</v>
      </c>
      <c r="G19">
        <v>51025.85</v>
      </c>
    </row>
    <row r="20" spans="2:7" x14ac:dyDescent="0.25">
      <c r="B20" s="14">
        <v>41032</v>
      </c>
      <c r="C20" t="s">
        <v>21</v>
      </c>
      <c r="D20" t="s">
        <v>10</v>
      </c>
      <c r="E20">
        <v>-251.22</v>
      </c>
      <c r="F20" t="s">
        <v>8</v>
      </c>
      <c r="G20">
        <v>51135.85</v>
      </c>
    </row>
    <row r="21" spans="2:7" x14ac:dyDescent="0.25">
      <c r="B21" s="14">
        <v>41030</v>
      </c>
      <c r="C21" t="s">
        <v>22</v>
      </c>
      <c r="D21" t="s">
        <v>7</v>
      </c>
      <c r="E21">
        <v>-8</v>
      </c>
      <c r="F21" t="s">
        <v>8</v>
      </c>
      <c r="G21">
        <v>51387.07</v>
      </c>
    </row>
    <row r="22" spans="2:7" x14ac:dyDescent="0.25">
      <c r="B22" s="14">
        <v>41030</v>
      </c>
      <c r="C22" t="s">
        <v>23</v>
      </c>
      <c r="D22" t="s">
        <v>7</v>
      </c>
      <c r="E22">
        <v>-27.5</v>
      </c>
      <c r="F22" t="s">
        <v>8</v>
      </c>
      <c r="G22">
        <v>51395.07</v>
      </c>
    </row>
    <row r="23" spans="2:7" x14ac:dyDescent="0.25">
      <c r="B23" s="14">
        <v>41026</v>
      </c>
      <c r="C23" t="s">
        <v>24</v>
      </c>
      <c r="D23" t="s">
        <v>10</v>
      </c>
      <c r="E23">
        <v>-9194.33</v>
      </c>
      <c r="F23" t="s">
        <v>8</v>
      </c>
      <c r="G23">
        <v>51422.57</v>
      </c>
    </row>
    <row r="24" spans="2:7" x14ac:dyDescent="0.25">
      <c r="B24" s="14">
        <v>41025</v>
      </c>
      <c r="C24" t="s">
        <v>25</v>
      </c>
      <c r="D24" t="s">
        <v>10</v>
      </c>
      <c r="E24">
        <v>-41.45</v>
      </c>
      <c r="F24" t="s">
        <v>8</v>
      </c>
      <c r="G24">
        <v>60616.9</v>
      </c>
    </row>
    <row r="25" spans="2:7" x14ac:dyDescent="0.25">
      <c r="B25" s="14">
        <v>41024</v>
      </c>
      <c r="C25" t="s">
        <v>26</v>
      </c>
      <c r="D25" t="s">
        <v>7</v>
      </c>
      <c r="E25">
        <v>-95.48</v>
      </c>
      <c r="F25" t="s">
        <v>8</v>
      </c>
      <c r="G25">
        <v>60658.35</v>
      </c>
    </row>
    <row r="26" spans="2:7" ht="30" x14ac:dyDescent="0.25">
      <c r="B26" s="14">
        <v>41023</v>
      </c>
      <c r="C26" t="s">
        <v>27</v>
      </c>
      <c r="D26" s="15" t="s">
        <v>193</v>
      </c>
      <c r="E26">
        <v>-1800</v>
      </c>
      <c r="F26" t="s">
        <v>8</v>
      </c>
      <c r="G26">
        <v>60753.83</v>
      </c>
    </row>
    <row r="27" spans="2:7" x14ac:dyDescent="0.25">
      <c r="B27" s="14">
        <v>41023</v>
      </c>
      <c r="C27" t="s">
        <v>11</v>
      </c>
      <c r="D27" t="s">
        <v>12</v>
      </c>
      <c r="F27">
        <v>26366.5</v>
      </c>
      <c r="G27">
        <v>62553.83</v>
      </c>
    </row>
    <row r="28" spans="2:7" x14ac:dyDescent="0.25">
      <c r="B28" s="14">
        <v>41022</v>
      </c>
      <c r="C28" t="s">
        <v>28</v>
      </c>
      <c r="D28" t="s">
        <v>10</v>
      </c>
      <c r="E28">
        <v>-29.15</v>
      </c>
      <c r="F28" t="s">
        <v>8</v>
      </c>
      <c r="G28">
        <v>36187.33</v>
      </c>
    </row>
    <row r="29" spans="2:7" x14ac:dyDescent="0.25">
      <c r="B29" s="14">
        <v>41008</v>
      </c>
      <c r="C29" t="s">
        <v>29</v>
      </c>
      <c r="D29" t="s">
        <v>10</v>
      </c>
      <c r="E29">
        <v>-45</v>
      </c>
      <c r="F29" t="s">
        <v>8</v>
      </c>
      <c r="G29">
        <v>36216.480000000003</v>
      </c>
    </row>
    <row r="30" spans="2:7" x14ac:dyDescent="0.25">
      <c r="B30" s="14">
        <v>41008</v>
      </c>
      <c r="C30" t="s">
        <v>11</v>
      </c>
      <c r="D30" t="s">
        <v>12</v>
      </c>
      <c r="F30">
        <v>26087.25</v>
      </c>
      <c r="G30">
        <v>36261.480000000003</v>
      </c>
    </row>
    <row r="31" spans="2:7" x14ac:dyDescent="0.25">
      <c r="B31" s="14">
        <v>41001</v>
      </c>
      <c r="C31" t="s">
        <v>30</v>
      </c>
      <c r="D31" t="s">
        <v>10</v>
      </c>
      <c r="E31">
        <v>-55</v>
      </c>
      <c r="F31" t="s">
        <v>8</v>
      </c>
      <c r="G31">
        <v>10174.23</v>
      </c>
    </row>
    <row r="32" spans="2:7" x14ac:dyDescent="0.25">
      <c r="B32" s="14">
        <v>41001</v>
      </c>
      <c r="C32" t="s">
        <v>31</v>
      </c>
      <c r="D32" t="s">
        <v>10</v>
      </c>
      <c r="E32">
        <v>-50</v>
      </c>
      <c r="F32" t="s">
        <v>8</v>
      </c>
      <c r="G32">
        <v>10229.23</v>
      </c>
    </row>
    <row r="33" spans="2:7" x14ac:dyDescent="0.25">
      <c r="B33" s="14">
        <v>40997</v>
      </c>
      <c r="C33" t="s">
        <v>32</v>
      </c>
      <c r="D33" t="s">
        <v>10</v>
      </c>
      <c r="E33">
        <v>-30</v>
      </c>
      <c r="F33" t="s">
        <v>8</v>
      </c>
      <c r="G33">
        <v>10279.23</v>
      </c>
    </row>
    <row r="34" spans="2:7" x14ac:dyDescent="0.25">
      <c r="B34" s="14">
        <v>40997</v>
      </c>
      <c r="C34" t="s">
        <v>33</v>
      </c>
      <c r="D34" t="s">
        <v>10</v>
      </c>
      <c r="E34">
        <v>-30</v>
      </c>
      <c r="F34" t="s">
        <v>8</v>
      </c>
      <c r="G34">
        <v>10309.23</v>
      </c>
    </row>
    <row r="35" spans="2:7" x14ac:dyDescent="0.25">
      <c r="B35" s="14">
        <v>40996</v>
      </c>
      <c r="C35" t="s">
        <v>34</v>
      </c>
      <c r="D35" t="s">
        <v>10</v>
      </c>
      <c r="E35">
        <v>-9200.32</v>
      </c>
      <c r="F35" t="s">
        <v>8</v>
      </c>
      <c r="G35">
        <v>10339.23</v>
      </c>
    </row>
    <row r="36" spans="2:7" x14ac:dyDescent="0.25">
      <c r="B36" s="14">
        <v>40996</v>
      </c>
      <c r="C36" t="s">
        <v>35</v>
      </c>
      <c r="D36" t="s">
        <v>10</v>
      </c>
      <c r="E36">
        <v>-300</v>
      </c>
      <c r="F36" t="s">
        <v>8</v>
      </c>
      <c r="G36">
        <v>19539.55</v>
      </c>
    </row>
    <row r="37" spans="2:7" x14ac:dyDescent="0.25">
      <c r="B37" s="14">
        <v>40995</v>
      </c>
      <c r="C37" t="s">
        <v>11</v>
      </c>
      <c r="D37" t="s">
        <v>12</v>
      </c>
      <c r="F37">
        <v>991.43</v>
      </c>
      <c r="G37">
        <v>19839.55</v>
      </c>
    </row>
    <row r="38" spans="2:7" x14ac:dyDescent="0.25">
      <c r="B38" s="14">
        <v>40994</v>
      </c>
      <c r="C38" t="s">
        <v>36</v>
      </c>
      <c r="D38" t="s">
        <v>10</v>
      </c>
      <c r="E38">
        <v>-299.98</v>
      </c>
      <c r="F38" t="s">
        <v>8</v>
      </c>
      <c r="G38">
        <v>18848.12</v>
      </c>
    </row>
    <row r="39" spans="2:7" x14ac:dyDescent="0.25">
      <c r="B39" s="14">
        <v>40994</v>
      </c>
      <c r="C39" t="s">
        <v>37</v>
      </c>
      <c r="D39" t="s">
        <v>10</v>
      </c>
      <c r="E39">
        <v>-88.77</v>
      </c>
      <c r="F39" t="s">
        <v>8</v>
      </c>
      <c r="G39">
        <v>19148.099999999999</v>
      </c>
    </row>
    <row r="40" spans="2:7" x14ac:dyDescent="0.25">
      <c r="B40" s="14">
        <v>40981</v>
      </c>
      <c r="C40" t="s">
        <v>38</v>
      </c>
      <c r="D40" t="s">
        <v>10</v>
      </c>
      <c r="E40">
        <v>-226.44</v>
      </c>
      <c r="F40" t="s">
        <v>8</v>
      </c>
      <c r="G40">
        <v>19236.87</v>
      </c>
    </row>
    <row r="41" spans="2:7" x14ac:dyDescent="0.25">
      <c r="B41" s="14">
        <v>40980</v>
      </c>
      <c r="C41" t="s">
        <v>39</v>
      </c>
      <c r="D41" t="s">
        <v>10</v>
      </c>
      <c r="E41">
        <v>-15.88</v>
      </c>
      <c r="F41" t="s">
        <v>8</v>
      </c>
      <c r="G41">
        <v>19463.310000000001</v>
      </c>
    </row>
    <row r="42" spans="2:7" x14ac:dyDescent="0.25">
      <c r="B42" s="14">
        <v>40980</v>
      </c>
      <c r="C42" t="s">
        <v>11</v>
      </c>
      <c r="D42" t="s">
        <v>12</v>
      </c>
      <c r="F42">
        <v>5922.57</v>
      </c>
      <c r="G42">
        <v>19479.189999999999</v>
      </c>
    </row>
    <row r="43" spans="2:7" x14ac:dyDescent="0.25">
      <c r="B43" s="14">
        <v>40970</v>
      </c>
      <c r="C43" t="s">
        <v>40</v>
      </c>
      <c r="D43" t="s">
        <v>10</v>
      </c>
      <c r="E43">
        <v>-200</v>
      </c>
      <c r="F43" t="s">
        <v>8</v>
      </c>
      <c r="G43">
        <v>13556.62</v>
      </c>
    </row>
    <row r="44" spans="2:7" x14ac:dyDescent="0.25">
      <c r="B44" s="14">
        <v>40969</v>
      </c>
      <c r="C44" t="s">
        <v>41</v>
      </c>
      <c r="D44" t="s">
        <v>10</v>
      </c>
      <c r="E44">
        <v>-9176.33</v>
      </c>
      <c r="F44" t="s">
        <v>8</v>
      </c>
      <c r="G44">
        <v>13756.62</v>
      </c>
    </row>
    <row r="45" spans="2:7" x14ac:dyDescent="0.25">
      <c r="B45" s="14">
        <v>40968</v>
      </c>
      <c r="C45" t="s">
        <v>11</v>
      </c>
      <c r="D45" t="s">
        <v>12</v>
      </c>
      <c r="F45">
        <v>275</v>
      </c>
      <c r="G45">
        <v>22932.95</v>
      </c>
    </row>
    <row r="46" spans="2:7" x14ac:dyDescent="0.25">
      <c r="B46" s="14">
        <v>40962</v>
      </c>
      <c r="C46" t="s">
        <v>42</v>
      </c>
      <c r="D46" t="s">
        <v>10</v>
      </c>
      <c r="E46">
        <v>-84.04</v>
      </c>
      <c r="F46" t="s">
        <v>8</v>
      </c>
      <c r="G46">
        <v>22657.95</v>
      </c>
    </row>
    <row r="47" spans="2:7" x14ac:dyDescent="0.25">
      <c r="B47" s="14">
        <v>40961</v>
      </c>
      <c r="C47" t="s">
        <v>43</v>
      </c>
      <c r="F47">
        <v>75</v>
      </c>
      <c r="G47">
        <v>22741.99</v>
      </c>
    </row>
    <row r="48" spans="2:7" x14ac:dyDescent="0.25">
      <c r="B48" s="14">
        <v>40961</v>
      </c>
      <c r="C48" t="s">
        <v>44</v>
      </c>
      <c r="D48" t="s">
        <v>10</v>
      </c>
      <c r="E48">
        <v>-220.28</v>
      </c>
      <c r="F48" t="s">
        <v>8</v>
      </c>
      <c r="G48">
        <v>22666.99</v>
      </c>
    </row>
    <row r="49" spans="2:7" x14ac:dyDescent="0.25">
      <c r="B49" s="14">
        <v>40954</v>
      </c>
      <c r="C49" t="s">
        <v>45</v>
      </c>
      <c r="D49" t="s">
        <v>10</v>
      </c>
      <c r="E49">
        <v>-27.92</v>
      </c>
      <c r="F49" t="s">
        <v>8</v>
      </c>
      <c r="G49">
        <v>22887.27</v>
      </c>
    </row>
    <row r="50" spans="2:7" x14ac:dyDescent="0.25">
      <c r="B50" s="14">
        <v>40953</v>
      </c>
      <c r="C50" t="s">
        <v>46</v>
      </c>
      <c r="D50" t="s">
        <v>10</v>
      </c>
      <c r="E50">
        <v>-500</v>
      </c>
      <c r="F50" t="s">
        <v>8</v>
      </c>
      <c r="G50">
        <v>22915.19</v>
      </c>
    </row>
    <row r="51" spans="2:7" x14ac:dyDescent="0.25">
      <c r="B51" s="14">
        <v>40952</v>
      </c>
      <c r="C51" t="s">
        <v>47</v>
      </c>
      <c r="D51" t="s">
        <v>10</v>
      </c>
      <c r="E51">
        <v>-123.75</v>
      </c>
      <c r="F51" t="s">
        <v>8</v>
      </c>
      <c r="G51">
        <v>23415.19</v>
      </c>
    </row>
    <row r="52" spans="2:7" x14ac:dyDescent="0.25">
      <c r="B52" s="14">
        <v>40947</v>
      </c>
      <c r="C52" t="s">
        <v>48</v>
      </c>
      <c r="D52" t="s">
        <v>49</v>
      </c>
      <c r="E52">
        <v>-43.13</v>
      </c>
      <c r="F52" t="s">
        <v>8</v>
      </c>
      <c r="G52">
        <v>23538.94</v>
      </c>
    </row>
    <row r="53" spans="2:7" x14ac:dyDescent="0.25">
      <c r="B53" s="14">
        <v>40945</v>
      </c>
      <c r="C53" t="s">
        <v>50</v>
      </c>
      <c r="D53" t="s">
        <v>10</v>
      </c>
      <c r="E53">
        <v>-16.2</v>
      </c>
      <c r="F53" t="s">
        <v>8</v>
      </c>
      <c r="G53">
        <v>23582.07</v>
      </c>
    </row>
    <row r="54" spans="2:7" x14ac:dyDescent="0.25">
      <c r="B54" s="14">
        <v>40942</v>
      </c>
      <c r="C54" t="s">
        <v>51</v>
      </c>
      <c r="D54" t="s">
        <v>10</v>
      </c>
      <c r="E54">
        <v>-183.01</v>
      </c>
      <c r="F54" t="s">
        <v>8</v>
      </c>
      <c r="G54">
        <v>23598.27</v>
      </c>
    </row>
    <row r="55" spans="2:7" x14ac:dyDescent="0.25">
      <c r="B55" s="14">
        <v>40941</v>
      </c>
      <c r="C55" t="s">
        <v>52</v>
      </c>
      <c r="D55" t="s">
        <v>10</v>
      </c>
      <c r="E55">
        <v>-6414.45</v>
      </c>
      <c r="F55" t="s">
        <v>8</v>
      </c>
      <c r="G55">
        <v>23781.279999999999</v>
      </c>
    </row>
    <row r="56" spans="2:7" x14ac:dyDescent="0.25">
      <c r="B56" s="14">
        <v>40941</v>
      </c>
      <c r="C56" t="s">
        <v>53</v>
      </c>
      <c r="D56" t="s">
        <v>10</v>
      </c>
      <c r="E56">
        <v>-300</v>
      </c>
      <c r="F56" t="s">
        <v>8</v>
      </c>
      <c r="G56">
        <v>30195.73</v>
      </c>
    </row>
    <row r="57" spans="2:7" x14ac:dyDescent="0.25">
      <c r="B57" s="14">
        <v>40941</v>
      </c>
      <c r="C57" t="s">
        <v>54</v>
      </c>
      <c r="D57" t="s">
        <v>10</v>
      </c>
      <c r="E57">
        <v>-124.04</v>
      </c>
      <c r="F57" t="s">
        <v>8</v>
      </c>
      <c r="G57">
        <v>30495.73</v>
      </c>
    </row>
    <row r="58" spans="2:7" x14ac:dyDescent="0.25">
      <c r="B58" s="14">
        <v>40940</v>
      </c>
      <c r="C58" t="s">
        <v>55</v>
      </c>
      <c r="D58" t="s">
        <v>10</v>
      </c>
      <c r="E58">
        <v>-1250</v>
      </c>
      <c r="F58" t="s">
        <v>8</v>
      </c>
      <c r="G58">
        <v>30619.77</v>
      </c>
    </row>
    <row r="59" spans="2:7" x14ac:dyDescent="0.25">
      <c r="B59" s="14">
        <v>40939</v>
      </c>
      <c r="C59" t="s">
        <v>56</v>
      </c>
      <c r="D59" t="s">
        <v>10</v>
      </c>
      <c r="E59">
        <v>-1500</v>
      </c>
      <c r="F59" t="s">
        <v>8</v>
      </c>
      <c r="G59">
        <v>31869.77</v>
      </c>
    </row>
    <row r="60" spans="2:7" x14ac:dyDescent="0.25">
      <c r="B60" s="14">
        <v>40939</v>
      </c>
      <c r="C60" t="s">
        <v>57</v>
      </c>
      <c r="D60" t="s">
        <v>10</v>
      </c>
      <c r="E60">
        <v>-91.96</v>
      </c>
      <c r="F60" t="s">
        <v>8</v>
      </c>
      <c r="G60">
        <v>33369.769999999997</v>
      </c>
    </row>
    <row r="61" spans="2:7" x14ac:dyDescent="0.25">
      <c r="B61" s="14">
        <v>40931</v>
      </c>
      <c r="C61" t="s">
        <v>58</v>
      </c>
      <c r="D61" t="s">
        <v>10</v>
      </c>
      <c r="E61">
        <v>-250</v>
      </c>
      <c r="F61" t="s">
        <v>8</v>
      </c>
      <c r="G61">
        <v>33461.730000000003</v>
      </c>
    </row>
    <row r="62" spans="2:7" x14ac:dyDescent="0.25">
      <c r="B62" s="14">
        <v>40928</v>
      </c>
      <c r="C62" t="s">
        <v>59</v>
      </c>
      <c r="D62" t="s">
        <v>10</v>
      </c>
      <c r="E62">
        <v>-250</v>
      </c>
      <c r="F62" t="s">
        <v>8</v>
      </c>
      <c r="G62">
        <v>33711.730000000003</v>
      </c>
    </row>
    <row r="63" spans="2:7" x14ac:dyDescent="0.25">
      <c r="B63" s="14">
        <v>40927</v>
      </c>
      <c r="C63" t="s">
        <v>60</v>
      </c>
      <c r="D63" t="s">
        <v>10</v>
      </c>
      <c r="E63">
        <v>-8.8000000000000007</v>
      </c>
      <c r="F63" t="s">
        <v>8</v>
      </c>
      <c r="G63">
        <v>33961.730000000003</v>
      </c>
    </row>
    <row r="64" spans="2:7" x14ac:dyDescent="0.25">
      <c r="B64" s="14">
        <v>40926</v>
      </c>
      <c r="C64" t="s">
        <v>61</v>
      </c>
      <c r="D64" t="s">
        <v>10</v>
      </c>
      <c r="E64">
        <v>-750</v>
      </c>
      <c r="F64" t="s">
        <v>8</v>
      </c>
      <c r="G64">
        <v>33970.53</v>
      </c>
    </row>
    <row r="65" spans="2:7" x14ac:dyDescent="0.25">
      <c r="B65" s="14">
        <v>40926</v>
      </c>
      <c r="C65" t="s">
        <v>62</v>
      </c>
      <c r="D65" t="s">
        <v>10</v>
      </c>
      <c r="E65">
        <v>-600</v>
      </c>
      <c r="F65" t="s">
        <v>8</v>
      </c>
      <c r="G65">
        <v>34720.53</v>
      </c>
    </row>
    <row r="66" spans="2:7" x14ac:dyDescent="0.25">
      <c r="B66" s="14">
        <v>40925</v>
      </c>
      <c r="C66" t="s">
        <v>63</v>
      </c>
      <c r="D66" t="s">
        <v>10</v>
      </c>
      <c r="E66">
        <v>-1250</v>
      </c>
      <c r="F66" t="s">
        <v>8</v>
      </c>
      <c r="G66">
        <v>35320.53</v>
      </c>
    </row>
    <row r="67" spans="2:7" x14ac:dyDescent="0.25">
      <c r="B67" s="14">
        <v>40925</v>
      </c>
      <c r="C67" t="s">
        <v>64</v>
      </c>
      <c r="D67" t="s">
        <v>10</v>
      </c>
      <c r="E67">
        <v>-1250</v>
      </c>
      <c r="F67" t="s">
        <v>8</v>
      </c>
      <c r="G67">
        <v>36570.53</v>
      </c>
    </row>
    <row r="68" spans="2:7" x14ac:dyDescent="0.25">
      <c r="B68" s="14">
        <v>40925</v>
      </c>
      <c r="C68" t="s">
        <v>65</v>
      </c>
      <c r="D68" t="s">
        <v>10</v>
      </c>
      <c r="E68">
        <v>-1000</v>
      </c>
      <c r="F68" t="s">
        <v>8</v>
      </c>
      <c r="G68">
        <v>37820.53</v>
      </c>
    </row>
    <row r="69" spans="2:7" x14ac:dyDescent="0.25">
      <c r="B69" s="14">
        <v>40925</v>
      </c>
      <c r="C69" t="s">
        <v>66</v>
      </c>
      <c r="D69" t="s">
        <v>10</v>
      </c>
      <c r="E69">
        <v>-500</v>
      </c>
      <c r="F69" t="s">
        <v>8</v>
      </c>
      <c r="G69">
        <v>38820.53</v>
      </c>
    </row>
    <row r="70" spans="2:7" x14ac:dyDescent="0.25">
      <c r="B70" s="14">
        <v>40925</v>
      </c>
      <c r="C70" t="s">
        <v>67</v>
      </c>
      <c r="D70" t="s">
        <v>10</v>
      </c>
      <c r="E70">
        <v>-400</v>
      </c>
      <c r="F70" t="s">
        <v>8</v>
      </c>
      <c r="G70">
        <v>39320.53</v>
      </c>
    </row>
    <row r="71" spans="2:7" x14ac:dyDescent="0.25">
      <c r="B71" s="14">
        <v>40912</v>
      </c>
      <c r="C71" t="s">
        <v>68</v>
      </c>
      <c r="D71" t="s">
        <v>10</v>
      </c>
      <c r="E71">
        <v>-10309.450000000001</v>
      </c>
      <c r="F71" t="s">
        <v>8</v>
      </c>
      <c r="G71">
        <v>39720.53</v>
      </c>
    </row>
    <row r="72" spans="2:7" x14ac:dyDescent="0.25">
      <c r="B72" s="14">
        <v>40904</v>
      </c>
      <c r="C72" t="s">
        <v>69</v>
      </c>
      <c r="D72" t="s">
        <v>10</v>
      </c>
      <c r="E72">
        <v>-100</v>
      </c>
      <c r="F72" t="s">
        <v>8</v>
      </c>
      <c r="G72">
        <v>50029.98</v>
      </c>
    </row>
    <row r="73" spans="2:7" x14ac:dyDescent="0.25">
      <c r="B73" s="14">
        <v>40900</v>
      </c>
      <c r="C73" t="s">
        <v>70</v>
      </c>
      <c r="D73" t="s">
        <v>10</v>
      </c>
      <c r="E73">
        <v>-91.25</v>
      </c>
      <c r="F73" t="s">
        <v>8</v>
      </c>
      <c r="G73">
        <v>50129.98</v>
      </c>
    </row>
    <row r="74" spans="2:7" x14ac:dyDescent="0.25">
      <c r="B74" s="14">
        <v>40900</v>
      </c>
      <c r="C74" t="s">
        <v>71</v>
      </c>
      <c r="D74" t="s">
        <v>7</v>
      </c>
      <c r="E74">
        <v>-206.03</v>
      </c>
      <c r="F74" t="s">
        <v>8</v>
      </c>
      <c r="G74">
        <v>50221.23</v>
      </c>
    </row>
    <row r="75" spans="2:7" x14ac:dyDescent="0.25">
      <c r="B75" s="14">
        <v>40897</v>
      </c>
      <c r="C75" t="s">
        <v>72</v>
      </c>
      <c r="D75" t="s">
        <v>10</v>
      </c>
      <c r="E75">
        <v>-100</v>
      </c>
      <c r="F75" t="s">
        <v>8</v>
      </c>
      <c r="G75">
        <v>50427.26</v>
      </c>
    </row>
    <row r="76" spans="2:7" x14ac:dyDescent="0.25">
      <c r="B76" s="14">
        <v>40896</v>
      </c>
      <c r="C76" t="s">
        <v>73</v>
      </c>
      <c r="D76" t="s">
        <v>10</v>
      </c>
      <c r="E76">
        <v>-587.44000000000005</v>
      </c>
      <c r="F76" t="s">
        <v>8</v>
      </c>
      <c r="G76">
        <v>50527.26</v>
      </c>
    </row>
    <row r="77" spans="2:7" x14ac:dyDescent="0.25">
      <c r="B77" s="14">
        <v>40893</v>
      </c>
      <c r="C77" t="s">
        <v>74</v>
      </c>
      <c r="D77" t="s">
        <v>10</v>
      </c>
      <c r="E77">
        <v>-125.25</v>
      </c>
      <c r="F77" t="s">
        <v>8</v>
      </c>
      <c r="G77">
        <v>51114.7</v>
      </c>
    </row>
    <row r="78" spans="2:7" x14ac:dyDescent="0.25">
      <c r="B78" s="14">
        <v>40893</v>
      </c>
      <c r="C78" t="s">
        <v>75</v>
      </c>
      <c r="D78" t="s">
        <v>10</v>
      </c>
      <c r="E78">
        <v>-123.45</v>
      </c>
      <c r="F78" t="s">
        <v>8</v>
      </c>
      <c r="G78">
        <v>51239.95</v>
      </c>
    </row>
    <row r="79" spans="2:7" x14ac:dyDescent="0.25">
      <c r="B79" s="14">
        <v>40893</v>
      </c>
      <c r="C79" t="s">
        <v>76</v>
      </c>
      <c r="D79" t="s">
        <v>77</v>
      </c>
      <c r="E79">
        <v>-175</v>
      </c>
      <c r="F79" t="s">
        <v>8</v>
      </c>
      <c r="G79">
        <v>51363.4</v>
      </c>
    </row>
    <row r="80" spans="2:7" x14ac:dyDescent="0.25">
      <c r="B80" s="14">
        <v>40893</v>
      </c>
      <c r="C80" t="s">
        <v>11</v>
      </c>
      <c r="D80" t="s">
        <v>12</v>
      </c>
      <c r="F80">
        <v>64.28</v>
      </c>
      <c r="G80">
        <v>51538.400000000001</v>
      </c>
    </row>
    <row r="81" spans="2:7" x14ac:dyDescent="0.25">
      <c r="B81" s="14">
        <v>40891</v>
      </c>
      <c r="C81" t="s">
        <v>78</v>
      </c>
      <c r="D81" t="s">
        <v>10</v>
      </c>
      <c r="E81">
        <v>-250</v>
      </c>
      <c r="F81" t="s">
        <v>8</v>
      </c>
      <c r="G81">
        <v>51474.12</v>
      </c>
    </row>
    <row r="82" spans="2:7" x14ac:dyDescent="0.25">
      <c r="B82" s="14">
        <v>40886</v>
      </c>
      <c r="C82" t="s">
        <v>11</v>
      </c>
      <c r="D82" t="s">
        <v>12</v>
      </c>
      <c r="F82">
        <v>119.28</v>
      </c>
      <c r="G82">
        <v>51724.12</v>
      </c>
    </row>
    <row r="83" spans="2:7" x14ac:dyDescent="0.25">
      <c r="B83" s="14">
        <v>40884</v>
      </c>
      <c r="C83" t="s">
        <v>79</v>
      </c>
      <c r="D83" t="s">
        <v>10</v>
      </c>
      <c r="E83">
        <v>-150</v>
      </c>
      <c r="F83" t="s">
        <v>8</v>
      </c>
      <c r="G83">
        <v>51604.84</v>
      </c>
    </row>
    <row r="84" spans="2:7" x14ac:dyDescent="0.25">
      <c r="B84" s="14">
        <v>40884</v>
      </c>
      <c r="C84" t="s">
        <v>80</v>
      </c>
      <c r="D84" t="s">
        <v>10</v>
      </c>
      <c r="E84">
        <v>-8.8000000000000007</v>
      </c>
      <c r="F84" t="s">
        <v>8</v>
      </c>
      <c r="G84">
        <v>51754.84</v>
      </c>
    </row>
    <row r="85" spans="2:7" x14ac:dyDescent="0.25">
      <c r="B85" s="14">
        <v>40882</v>
      </c>
      <c r="C85" t="s">
        <v>81</v>
      </c>
      <c r="D85" t="s">
        <v>10</v>
      </c>
      <c r="E85">
        <v>-750</v>
      </c>
      <c r="F85" t="s">
        <v>8</v>
      </c>
      <c r="G85">
        <v>51763.64</v>
      </c>
    </row>
    <row r="86" spans="2:7" x14ac:dyDescent="0.25">
      <c r="B86" s="14">
        <v>40878</v>
      </c>
      <c r="C86" t="s">
        <v>82</v>
      </c>
      <c r="D86" t="s">
        <v>10</v>
      </c>
      <c r="E86">
        <v>-500</v>
      </c>
      <c r="F86" t="s">
        <v>8</v>
      </c>
      <c r="G86">
        <v>52513.64</v>
      </c>
    </row>
    <row r="87" spans="2:7" x14ac:dyDescent="0.25">
      <c r="B87" s="14">
        <v>40876</v>
      </c>
      <c r="C87" t="s">
        <v>83</v>
      </c>
      <c r="D87" t="s">
        <v>12</v>
      </c>
      <c r="F87">
        <v>189.28</v>
      </c>
      <c r="G87">
        <v>53013.64</v>
      </c>
    </row>
    <row r="88" spans="2:7" x14ac:dyDescent="0.25">
      <c r="B88" s="14">
        <v>40875</v>
      </c>
      <c r="C88" t="s">
        <v>84</v>
      </c>
      <c r="D88" t="s">
        <v>10</v>
      </c>
      <c r="E88">
        <v>-10013.07</v>
      </c>
      <c r="F88" t="s">
        <v>8</v>
      </c>
      <c r="G88">
        <v>52824.36</v>
      </c>
    </row>
    <row r="89" spans="2:7" x14ac:dyDescent="0.25">
      <c r="B89" s="14">
        <v>40875</v>
      </c>
      <c r="C89" t="s">
        <v>85</v>
      </c>
      <c r="D89" t="s">
        <v>10</v>
      </c>
      <c r="E89">
        <v>-250</v>
      </c>
      <c r="F89" t="s">
        <v>8</v>
      </c>
      <c r="G89">
        <v>62837.43</v>
      </c>
    </row>
    <row r="90" spans="2:7" x14ac:dyDescent="0.25">
      <c r="B90" s="14">
        <v>40870</v>
      </c>
      <c r="C90" t="s">
        <v>86</v>
      </c>
      <c r="D90" t="s">
        <v>10</v>
      </c>
      <c r="E90">
        <v>-1250</v>
      </c>
      <c r="F90" t="s">
        <v>8</v>
      </c>
      <c r="G90">
        <v>63087.43</v>
      </c>
    </row>
    <row r="91" spans="2:7" x14ac:dyDescent="0.25">
      <c r="B91" s="14">
        <v>40870</v>
      </c>
      <c r="C91" t="s">
        <v>87</v>
      </c>
      <c r="D91" t="s">
        <v>10</v>
      </c>
      <c r="E91">
        <v>-1000</v>
      </c>
      <c r="F91" t="s">
        <v>8</v>
      </c>
      <c r="G91">
        <v>64337.43</v>
      </c>
    </row>
    <row r="92" spans="2:7" x14ac:dyDescent="0.25">
      <c r="B92" s="14">
        <v>40870</v>
      </c>
      <c r="C92" t="s">
        <v>88</v>
      </c>
      <c r="D92" t="s">
        <v>10</v>
      </c>
      <c r="E92">
        <v>-400</v>
      </c>
      <c r="F92" t="s">
        <v>8</v>
      </c>
      <c r="G92">
        <v>65337.43</v>
      </c>
    </row>
    <row r="93" spans="2:7" x14ac:dyDescent="0.25">
      <c r="B93" s="14">
        <v>40870</v>
      </c>
      <c r="C93" t="s">
        <v>89</v>
      </c>
      <c r="D93" t="s">
        <v>10</v>
      </c>
      <c r="E93">
        <v>-75</v>
      </c>
      <c r="F93" t="s">
        <v>8</v>
      </c>
      <c r="G93">
        <v>65737.429999999993</v>
      </c>
    </row>
    <row r="94" spans="2:7" x14ac:dyDescent="0.25">
      <c r="B94" s="14">
        <v>40870</v>
      </c>
      <c r="C94" t="s">
        <v>83</v>
      </c>
      <c r="D94" t="s">
        <v>12</v>
      </c>
      <c r="F94">
        <v>5000</v>
      </c>
      <c r="G94">
        <v>65812.429999999993</v>
      </c>
    </row>
    <row r="95" spans="2:7" x14ac:dyDescent="0.25">
      <c r="B95" s="14">
        <v>40869</v>
      </c>
      <c r="C95" t="s">
        <v>90</v>
      </c>
      <c r="D95" t="s">
        <v>10</v>
      </c>
      <c r="E95">
        <v>-600</v>
      </c>
      <c r="F95" t="s">
        <v>8</v>
      </c>
      <c r="G95">
        <v>60812.43</v>
      </c>
    </row>
    <row r="96" spans="2:7" x14ac:dyDescent="0.25">
      <c r="B96" s="14">
        <v>40869</v>
      </c>
      <c r="C96" t="s">
        <v>91</v>
      </c>
      <c r="D96" t="s">
        <v>10</v>
      </c>
      <c r="E96">
        <v>-500</v>
      </c>
      <c r="F96" t="s">
        <v>8</v>
      </c>
      <c r="G96">
        <v>61412.43</v>
      </c>
    </row>
    <row r="97" spans="2:7" x14ac:dyDescent="0.25">
      <c r="B97" s="14">
        <v>40868</v>
      </c>
      <c r="C97" t="s">
        <v>92</v>
      </c>
      <c r="D97" t="s">
        <v>10</v>
      </c>
      <c r="E97">
        <v>-1500</v>
      </c>
      <c r="F97" t="s">
        <v>8</v>
      </c>
      <c r="G97">
        <v>61912.43</v>
      </c>
    </row>
    <row r="98" spans="2:7" x14ac:dyDescent="0.25">
      <c r="B98" s="14">
        <v>40868</v>
      </c>
      <c r="C98" t="s">
        <v>93</v>
      </c>
      <c r="D98" t="s">
        <v>10</v>
      </c>
      <c r="E98">
        <v>-300</v>
      </c>
      <c r="F98" t="s">
        <v>8</v>
      </c>
      <c r="G98">
        <v>63412.43</v>
      </c>
    </row>
    <row r="99" spans="2:7" x14ac:dyDescent="0.25">
      <c r="B99" s="14">
        <v>40864</v>
      </c>
      <c r="C99" t="s">
        <v>94</v>
      </c>
      <c r="D99" t="s">
        <v>10</v>
      </c>
      <c r="E99">
        <v>-140.47</v>
      </c>
      <c r="F99" t="s">
        <v>8</v>
      </c>
      <c r="G99">
        <v>63712.43</v>
      </c>
    </row>
    <row r="100" spans="2:7" x14ac:dyDescent="0.25">
      <c r="B100" s="14">
        <v>40856</v>
      </c>
      <c r="C100" t="s">
        <v>43</v>
      </c>
      <c r="F100">
        <v>233</v>
      </c>
      <c r="G100">
        <v>63852.9</v>
      </c>
    </row>
    <row r="101" spans="2:7" x14ac:dyDescent="0.25">
      <c r="B101" s="14">
        <v>40848</v>
      </c>
      <c r="C101" t="s">
        <v>95</v>
      </c>
      <c r="D101" t="s">
        <v>10</v>
      </c>
      <c r="E101">
        <v>-9786.01</v>
      </c>
      <c r="F101" t="s">
        <v>8</v>
      </c>
      <c r="G101">
        <v>63619.9</v>
      </c>
    </row>
    <row r="102" spans="2:7" x14ac:dyDescent="0.25">
      <c r="B102" s="14">
        <v>40844</v>
      </c>
      <c r="C102" t="s">
        <v>83</v>
      </c>
      <c r="D102" t="s">
        <v>12</v>
      </c>
      <c r="F102">
        <v>27255.53</v>
      </c>
      <c r="G102">
        <v>73405.91</v>
      </c>
    </row>
    <row r="103" spans="2:7" x14ac:dyDescent="0.25">
      <c r="B103" s="14">
        <v>40844</v>
      </c>
      <c r="C103" t="s">
        <v>96</v>
      </c>
      <c r="D103" t="s">
        <v>97</v>
      </c>
      <c r="F103">
        <v>5540.87</v>
      </c>
      <c r="G103">
        <v>46150.38</v>
      </c>
    </row>
    <row r="104" spans="2:7" x14ac:dyDescent="0.25">
      <c r="B104" s="14">
        <v>40843</v>
      </c>
      <c r="C104" t="s">
        <v>98</v>
      </c>
      <c r="D104" t="s">
        <v>10</v>
      </c>
      <c r="E104">
        <v>-110</v>
      </c>
      <c r="F104" t="s">
        <v>8</v>
      </c>
      <c r="G104">
        <v>40609.51</v>
      </c>
    </row>
    <row r="105" spans="2:7" x14ac:dyDescent="0.25">
      <c r="B105" s="14">
        <v>40843</v>
      </c>
      <c r="C105" t="s">
        <v>99</v>
      </c>
      <c r="D105" t="s">
        <v>10</v>
      </c>
      <c r="E105">
        <v>-29.97</v>
      </c>
      <c r="F105" t="s">
        <v>8</v>
      </c>
      <c r="G105">
        <v>40719.51</v>
      </c>
    </row>
    <row r="106" spans="2:7" x14ac:dyDescent="0.25">
      <c r="B106" s="14">
        <v>40830</v>
      </c>
      <c r="C106" t="s">
        <v>100</v>
      </c>
      <c r="D106" t="s">
        <v>10</v>
      </c>
      <c r="E106">
        <v>-100</v>
      </c>
      <c r="F106" t="s">
        <v>8</v>
      </c>
      <c r="G106">
        <v>40749.480000000003</v>
      </c>
    </row>
    <row r="107" spans="2:7" x14ac:dyDescent="0.25">
      <c r="B107" s="14">
        <v>40829</v>
      </c>
      <c r="C107" t="s">
        <v>83</v>
      </c>
      <c r="D107" t="s">
        <v>12</v>
      </c>
      <c r="F107">
        <v>27653.03</v>
      </c>
      <c r="G107">
        <v>40849.480000000003</v>
      </c>
    </row>
    <row r="108" spans="2:7" x14ac:dyDescent="0.25">
      <c r="B108" s="14">
        <v>40827</v>
      </c>
      <c r="C108" t="s">
        <v>101</v>
      </c>
      <c r="D108" t="s">
        <v>10</v>
      </c>
      <c r="E108">
        <v>-150</v>
      </c>
      <c r="F108" t="s">
        <v>8</v>
      </c>
      <c r="G108">
        <v>13196.45</v>
      </c>
    </row>
    <row r="109" spans="2:7" x14ac:dyDescent="0.25">
      <c r="B109" s="14">
        <v>40827</v>
      </c>
      <c r="C109" t="s">
        <v>102</v>
      </c>
      <c r="D109" t="s">
        <v>10</v>
      </c>
      <c r="E109">
        <v>-60</v>
      </c>
      <c r="F109" t="s">
        <v>8</v>
      </c>
      <c r="G109">
        <v>13346.45</v>
      </c>
    </row>
    <row r="110" spans="2:7" x14ac:dyDescent="0.25">
      <c r="B110" s="14">
        <v>40827</v>
      </c>
      <c r="C110" t="s">
        <v>103</v>
      </c>
      <c r="D110" t="s">
        <v>10</v>
      </c>
      <c r="E110">
        <v>-60</v>
      </c>
      <c r="F110" t="s">
        <v>8</v>
      </c>
      <c r="G110">
        <v>13406.45</v>
      </c>
    </row>
    <row r="111" spans="2:7" x14ac:dyDescent="0.25">
      <c r="B111" s="14">
        <v>40814</v>
      </c>
      <c r="C111" t="s">
        <v>83</v>
      </c>
      <c r="D111" t="s">
        <v>12</v>
      </c>
      <c r="F111">
        <v>1092.5</v>
      </c>
      <c r="G111">
        <v>13466.45</v>
      </c>
    </row>
    <row r="112" spans="2:7" x14ac:dyDescent="0.25">
      <c r="B112" s="14">
        <v>40812</v>
      </c>
      <c r="C112" t="s">
        <v>43</v>
      </c>
      <c r="F112">
        <v>476.75</v>
      </c>
      <c r="G112">
        <v>12373.95</v>
      </c>
    </row>
    <row r="113" spans="2:7" x14ac:dyDescent="0.25">
      <c r="B113" s="14">
        <v>40788</v>
      </c>
      <c r="C113" t="s">
        <v>104</v>
      </c>
      <c r="D113" t="s">
        <v>10</v>
      </c>
      <c r="E113">
        <v>-75</v>
      </c>
      <c r="F113" t="s">
        <v>8</v>
      </c>
      <c r="G113">
        <v>11897.2</v>
      </c>
    </row>
    <row r="114" spans="2:7" x14ac:dyDescent="0.25">
      <c r="B114" s="14">
        <v>40777</v>
      </c>
      <c r="C114" t="s">
        <v>105</v>
      </c>
      <c r="D114" t="s">
        <v>10</v>
      </c>
      <c r="E114">
        <v>-31.45</v>
      </c>
      <c r="F114" t="s">
        <v>8</v>
      </c>
      <c r="G114">
        <v>11972.2</v>
      </c>
    </row>
    <row r="115" spans="2:7" x14ac:dyDescent="0.25">
      <c r="B115" s="14">
        <v>40773</v>
      </c>
      <c r="C115" t="s">
        <v>106</v>
      </c>
      <c r="D115" t="s">
        <v>10</v>
      </c>
      <c r="E115">
        <v>-518.12</v>
      </c>
      <c r="F115" t="s">
        <v>8</v>
      </c>
      <c r="G115">
        <v>12003.65</v>
      </c>
    </row>
    <row r="116" spans="2:7" x14ac:dyDescent="0.25">
      <c r="B116" s="14">
        <v>40771</v>
      </c>
      <c r="C116" t="s">
        <v>107</v>
      </c>
      <c r="D116" t="s">
        <v>10</v>
      </c>
      <c r="E116">
        <v>-600</v>
      </c>
      <c r="F116" t="s">
        <v>8</v>
      </c>
      <c r="G116">
        <v>12521.77</v>
      </c>
    </row>
    <row r="117" spans="2:7" x14ac:dyDescent="0.25">
      <c r="B117" s="14">
        <v>40767</v>
      </c>
      <c r="C117" t="s">
        <v>108</v>
      </c>
      <c r="D117" t="s">
        <v>10</v>
      </c>
      <c r="E117">
        <v>-300</v>
      </c>
      <c r="F117" t="s">
        <v>8</v>
      </c>
      <c r="G117">
        <v>13121.77</v>
      </c>
    </row>
    <row r="118" spans="2:7" x14ac:dyDescent="0.25">
      <c r="B118" s="14">
        <v>40765</v>
      </c>
      <c r="C118" t="s">
        <v>109</v>
      </c>
      <c r="D118" t="s">
        <v>10</v>
      </c>
      <c r="E118">
        <v>-100</v>
      </c>
      <c r="F118" t="s">
        <v>8</v>
      </c>
      <c r="G118">
        <v>13421.77</v>
      </c>
    </row>
    <row r="119" spans="2:7" x14ac:dyDescent="0.25">
      <c r="B119" s="14">
        <v>40764</v>
      </c>
      <c r="C119" t="s">
        <v>110</v>
      </c>
      <c r="D119" t="s">
        <v>10</v>
      </c>
      <c r="E119">
        <v>-100</v>
      </c>
      <c r="F119" t="s">
        <v>8</v>
      </c>
      <c r="G119">
        <v>13521.77</v>
      </c>
    </row>
    <row r="120" spans="2:7" x14ac:dyDescent="0.25">
      <c r="B120" s="14">
        <v>40763</v>
      </c>
      <c r="C120" t="s">
        <v>111</v>
      </c>
      <c r="D120" t="s">
        <v>10</v>
      </c>
      <c r="E120">
        <v>-600</v>
      </c>
      <c r="F120" t="s">
        <v>8</v>
      </c>
      <c r="G120">
        <v>13621.77</v>
      </c>
    </row>
    <row r="121" spans="2:7" x14ac:dyDescent="0.25">
      <c r="B121" s="14">
        <v>40763</v>
      </c>
      <c r="C121" t="s">
        <v>112</v>
      </c>
      <c r="D121" t="s">
        <v>10</v>
      </c>
      <c r="E121">
        <v>-150</v>
      </c>
      <c r="F121" t="s">
        <v>8</v>
      </c>
      <c r="G121">
        <v>14221.77</v>
      </c>
    </row>
    <row r="122" spans="2:7" x14ac:dyDescent="0.25">
      <c r="B122" s="14">
        <v>40763</v>
      </c>
      <c r="C122" t="s">
        <v>113</v>
      </c>
      <c r="D122" t="s">
        <v>10</v>
      </c>
      <c r="E122">
        <v>-100</v>
      </c>
      <c r="F122" t="s">
        <v>8</v>
      </c>
      <c r="G122">
        <v>14371.77</v>
      </c>
    </row>
    <row r="123" spans="2:7" x14ac:dyDescent="0.25">
      <c r="B123" s="14">
        <v>40760</v>
      </c>
      <c r="C123" t="s">
        <v>114</v>
      </c>
      <c r="D123" t="s">
        <v>10</v>
      </c>
      <c r="E123">
        <v>-204.66</v>
      </c>
      <c r="F123" t="s">
        <v>8</v>
      </c>
      <c r="G123">
        <v>14471.77</v>
      </c>
    </row>
    <row r="124" spans="2:7" x14ac:dyDescent="0.25">
      <c r="B124" s="14">
        <v>40760</v>
      </c>
      <c r="C124" t="s">
        <v>115</v>
      </c>
      <c r="D124" t="s">
        <v>10</v>
      </c>
      <c r="E124">
        <v>-141.24</v>
      </c>
      <c r="F124" t="s">
        <v>8</v>
      </c>
      <c r="G124">
        <v>14676.43</v>
      </c>
    </row>
    <row r="125" spans="2:7" x14ac:dyDescent="0.25">
      <c r="B125" s="14">
        <v>40759</v>
      </c>
      <c r="C125" t="s">
        <v>116</v>
      </c>
      <c r="D125" t="s">
        <v>10</v>
      </c>
      <c r="E125">
        <v>-300</v>
      </c>
      <c r="F125" t="s">
        <v>8</v>
      </c>
      <c r="G125">
        <v>14817.67</v>
      </c>
    </row>
    <row r="126" spans="2:7" x14ac:dyDescent="0.25">
      <c r="B126" s="14">
        <v>40759</v>
      </c>
      <c r="C126" t="s">
        <v>117</v>
      </c>
      <c r="D126" t="s">
        <v>10</v>
      </c>
      <c r="E126">
        <v>-300</v>
      </c>
      <c r="F126" t="s">
        <v>8</v>
      </c>
      <c r="G126">
        <v>15117.67</v>
      </c>
    </row>
    <row r="127" spans="2:7" x14ac:dyDescent="0.25">
      <c r="B127" s="14">
        <v>40759</v>
      </c>
      <c r="C127" t="s">
        <v>118</v>
      </c>
      <c r="D127" t="s">
        <v>10</v>
      </c>
      <c r="E127">
        <v>-50.86</v>
      </c>
      <c r="F127" t="s">
        <v>8</v>
      </c>
      <c r="G127">
        <v>15417.67</v>
      </c>
    </row>
    <row r="128" spans="2:7" x14ac:dyDescent="0.25">
      <c r="B128" s="14">
        <v>40757</v>
      </c>
      <c r="C128" t="s">
        <v>119</v>
      </c>
      <c r="D128" t="s">
        <v>10</v>
      </c>
      <c r="E128">
        <v>-146.44999999999999</v>
      </c>
      <c r="F128" t="s">
        <v>8</v>
      </c>
      <c r="G128">
        <v>15468.53</v>
      </c>
    </row>
  </sheetData>
  <printOptions gridLines="1"/>
  <pageMargins left="0.25" right="0.25" top="0.75" bottom="0.75" header="0.3" footer="0.3"/>
  <pageSetup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4"/>
  <sheetViews>
    <sheetView topLeftCell="A11" zoomScale="110" zoomScaleNormal="110" workbookViewId="0">
      <selection activeCell="B17" sqref="B17"/>
    </sheetView>
  </sheetViews>
  <sheetFormatPr defaultColWidth="9.140625" defaultRowHeight="14.25" x14ac:dyDescent="0.2"/>
  <cols>
    <col min="1" max="1" width="44.140625" style="18" bestFit="1" customWidth="1"/>
    <col min="2" max="2" width="18.42578125" style="18" bestFit="1" customWidth="1"/>
    <col min="3" max="3" width="14.28515625" style="18" bestFit="1" customWidth="1"/>
    <col min="4" max="4" width="15.140625" style="18" bestFit="1" customWidth="1"/>
    <col min="5" max="5" width="7.5703125" style="18" bestFit="1" customWidth="1"/>
    <col min="6" max="6" width="13.7109375" style="18" bestFit="1" customWidth="1"/>
    <col min="7" max="7" width="12.85546875" style="18" bestFit="1" customWidth="1"/>
    <col min="8" max="16384" width="9.140625" style="18"/>
  </cols>
  <sheetData>
    <row r="1" spans="1:8" ht="27" customHeight="1" x14ac:dyDescent="0.45">
      <c r="A1" s="110" t="s">
        <v>334</v>
      </c>
      <c r="B1" s="110"/>
      <c r="C1" s="110"/>
      <c r="D1" s="110"/>
    </row>
    <row r="2" spans="1:8" ht="20.25" x14ac:dyDescent="0.3">
      <c r="A2" s="111" t="s">
        <v>335</v>
      </c>
      <c r="B2" s="111"/>
      <c r="C2" s="111"/>
      <c r="D2" s="111"/>
    </row>
    <row r="3" spans="1:8" ht="15.75" thickBot="1" x14ac:dyDescent="0.3">
      <c r="A3" s="112" t="s">
        <v>336</v>
      </c>
      <c r="B3" s="112"/>
      <c r="C3" s="112"/>
      <c r="D3" s="112"/>
    </row>
    <row r="4" spans="1:8" s="20" customFormat="1" ht="12.75" x14ac:dyDescent="0.2">
      <c r="A4" s="19" t="s">
        <v>256</v>
      </c>
      <c r="B4" s="20" t="s">
        <v>257</v>
      </c>
    </row>
    <row r="5" spans="1:8" s="20" customFormat="1" ht="12.75" x14ac:dyDescent="0.2">
      <c r="A5" s="19" t="s">
        <v>258</v>
      </c>
      <c r="B5" s="21">
        <v>41112</v>
      </c>
    </row>
    <row r="6" spans="1:8" s="20" customFormat="1" ht="19.5" thickBot="1" x14ac:dyDescent="0.35">
      <c r="A6" s="75" t="s">
        <v>259</v>
      </c>
      <c r="B6" s="76"/>
      <c r="C6" s="76"/>
      <c r="D6" s="77"/>
    </row>
    <row r="7" spans="1:8" s="20" customFormat="1" ht="16.5" thickTop="1" thickBot="1" x14ac:dyDescent="0.3">
      <c r="A7" s="78" t="s">
        <v>260</v>
      </c>
      <c r="B7" s="79" t="s">
        <v>337</v>
      </c>
      <c r="C7" s="79" t="s">
        <v>336</v>
      </c>
      <c r="D7" s="39"/>
    </row>
    <row r="8" spans="1:8" s="20" customFormat="1" ht="15.75" thickBot="1" x14ac:dyDescent="0.3">
      <c r="A8" s="80" t="s">
        <v>338</v>
      </c>
      <c r="B8" s="31">
        <v>22031.43</v>
      </c>
      <c r="C8" s="81">
        <f>B8</f>
        <v>22031.43</v>
      </c>
      <c r="G8"/>
      <c r="H8"/>
    </row>
    <row r="9" spans="1:8" s="20" customFormat="1" ht="15.75" thickTop="1" x14ac:dyDescent="0.25">
      <c r="A9" s="82" t="s">
        <v>339</v>
      </c>
      <c r="C9" s="37"/>
      <c r="G9"/>
      <c r="H9"/>
    </row>
    <row r="10" spans="1:8" s="20" customFormat="1" ht="15.75" thickBot="1" x14ac:dyDescent="0.3">
      <c r="A10" s="19" t="s">
        <v>262</v>
      </c>
      <c r="B10" s="83">
        <v>1850.48</v>
      </c>
      <c r="C10" s="83">
        <f>B10</f>
        <v>1850.48</v>
      </c>
      <c r="G10"/>
      <c r="H10"/>
    </row>
    <row r="11" spans="1:8" s="20" customFormat="1" ht="15.75" thickTop="1" x14ac:dyDescent="0.25">
      <c r="A11" s="19"/>
      <c r="C11" s="26"/>
      <c r="G11"/>
      <c r="H11"/>
    </row>
    <row r="12" spans="1:8" s="20" customFormat="1" ht="15" x14ac:dyDescent="0.25">
      <c r="A12" s="19" t="s">
        <v>340</v>
      </c>
      <c r="B12" s="25">
        <v>1654.71</v>
      </c>
      <c r="G12"/>
      <c r="H12"/>
    </row>
    <row r="13" spans="1:8" s="20" customFormat="1" ht="15" x14ac:dyDescent="0.25">
      <c r="A13" s="19" t="s">
        <v>341</v>
      </c>
      <c r="B13" s="27">
        <v>50</v>
      </c>
      <c r="G13"/>
      <c r="H13"/>
    </row>
    <row r="14" spans="1:8" s="20" customFormat="1" ht="15.75" thickBot="1" x14ac:dyDescent="0.3">
      <c r="A14" s="34" t="s">
        <v>342</v>
      </c>
      <c r="B14" s="84">
        <f>B12+B13</f>
        <v>1704.71</v>
      </c>
      <c r="C14" s="84">
        <f>B14</f>
        <v>1704.71</v>
      </c>
      <c r="G14"/>
      <c r="H14"/>
    </row>
    <row r="15" spans="1:8" s="20" customFormat="1" ht="16.5" thickTop="1" thickBot="1" x14ac:dyDescent="0.3">
      <c r="A15" s="78" t="s">
        <v>252</v>
      </c>
      <c r="B15" s="79"/>
      <c r="C15" s="85" t="s">
        <v>336</v>
      </c>
      <c r="D15" s="86"/>
      <c r="G15" s="87"/>
      <c r="H15"/>
    </row>
    <row r="16" spans="1:8" s="20" customFormat="1" ht="15" x14ac:dyDescent="0.25">
      <c r="A16" s="19" t="s">
        <v>343</v>
      </c>
      <c r="B16" s="88">
        <v>36.75</v>
      </c>
      <c r="C16" s="89">
        <f>20*B16</f>
        <v>735</v>
      </c>
      <c r="D16"/>
      <c r="G16"/>
      <c r="H16"/>
    </row>
    <row r="17" spans="1:9" s="20" customFormat="1" ht="15" x14ac:dyDescent="0.25">
      <c r="A17" s="19" t="s">
        <v>344</v>
      </c>
      <c r="B17" s="90">
        <v>234</v>
      </c>
      <c r="C17" s="91">
        <f>230*B17</f>
        <v>53820</v>
      </c>
      <c r="D17"/>
      <c r="G17"/>
      <c r="H17"/>
    </row>
    <row r="18" spans="1:9" s="20" customFormat="1" ht="15" x14ac:dyDescent="0.25">
      <c r="A18" s="19" t="s">
        <v>345</v>
      </c>
      <c r="B18" s="90">
        <v>204</v>
      </c>
      <c r="C18" s="91">
        <f>300*B18</f>
        <v>61200</v>
      </c>
      <c r="D18"/>
      <c r="G18"/>
      <c r="H18"/>
    </row>
    <row r="19" spans="1:9" s="20" customFormat="1" ht="15" x14ac:dyDescent="0.25">
      <c r="A19" s="19" t="s">
        <v>346</v>
      </c>
      <c r="B19" s="89"/>
      <c r="C19" s="92">
        <f>SUM(C16:C18)</f>
        <v>115755</v>
      </c>
      <c r="D19"/>
      <c r="G19"/>
      <c r="H19"/>
    </row>
    <row r="20" spans="1:9" s="20" customFormat="1" ht="15" x14ac:dyDescent="0.25">
      <c r="A20" s="19" t="s">
        <v>271</v>
      </c>
      <c r="C20" s="89">
        <v>5000</v>
      </c>
      <c r="D20"/>
      <c r="G20"/>
      <c r="H20"/>
    </row>
    <row r="21" spans="1:9" s="20" customFormat="1" ht="15" x14ac:dyDescent="0.25">
      <c r="A21" s="48" t="s">
        <v>347</v>
      </c>
      <c r="B21"/>
      <c r="C21" s="93">
        <f>C19+C20</f>
        <v>120755</v>
      </c>
      <c r="D21"/>
      <c r="E21" s="26"/>
      <c r="F21" s="26"/>
      <c r="G21"/>
      <c r="H21"/>
      <c r="I21"/>
    </row>
    <row r="22" spans="1:9" s="20" customFormat="1" ht="15" x14ac:dyDescent="0.25">
      <c r="A22" s="35" t="s">
        <v>348</v>
      </c>
      <c r="B22"/>
      <c r="C22" s="94">
        <f>C90-C21</f>
        <v>7487.5</v>
      </c>
      <c r="D22"/>
      <c r="I22"/>
    </row>
    <row r="23" spans="1:9" s="20" customFormat="1" ht="15.75" thickBot="1" x14ac:dyDescent="0.3">
      <c r="A23" s="95" t="s">
        <v>349</v>
      </c>
      <c r="B23" s="96"/>
      <c r="C23" s="81">
        <f>C21+C22</f>
        <v>128242.5</v>
      </c>
      <c r="D23"/>
      <c r="I23"/>
    </row>
    <row r="24" spans="1:9" s="20" customFormat="1" ht="20.25" thickTop="1" thickBot="1" x14ac:dyDescent="0.35">
      <c r="A24" s="75" t="s">
        <v>274</v>
      </c>
      <c r="B24" s="76"/>
      <c r="C24" s="76"/>
      <c r="D24" s="77"/>
      <c r="I24"/>
    </row>
    <row r="25" spans="1:9" s="20" customFormat="1" ht="16.5" thickTop="1" thickBot="1" x14ac:dyDescent="0.3">
      <c r="A25" s="79" t="s">
        <v>275</v>
      </c>
      <c r="B25" s="72"/>
      <c r="C25" s="72"/>
      <c r="D25"/>
      <c r="F25" s="97"/>
    </row>
    <row r="26" spans="1:9" s="20" customFormat="1" ht="15" x14ac:dyDescent="0.25">
      <c r="A26" s="35" t="s">
        <v>344</v>
      </c>
      <c r="B26" s="98">
        <v>197.25</v>
      </c>
      <c r="C26" s="99">
        <f>230*B26</f>
        <v>45367.5</v>
      </c>
      <c r="D26"/>
    </row>
    <row r="27" spans="1:9" s="20" customFormat="1" ht="15" x14ac:dyDescent="0.25">
      <c r="A27" s="35" t="s">
        <v>345</v>
      </c>
      <c r="B27" s="98">
        <v>167.25</v>
      </c>
      <c r="C27" s="89">
        <f>300*B27</f>
        <v>50175</v>
      </c>
      <c r="D27"/>
      <c r="F27" s="97"/>
    </row>
    <row r="28" spans="1:9" s="20" customFormat="1" ht="15.75" thickBot="1" x14ac:dyDescent="0.3">
      <c r="A28" s="95" t="s">
        <v>350</v>
      </c>
      <c r="B28" s="96"/>
      <c r="C28" s="100">
        <f>C26+C27</f>
        <v>95542.5</v>
      </c>
      <c r="D28"/>
    </row>
    <row r="29" spans="1:9" s="20" customFormat="1" ht="16.5" thickTop="1" thickBot="1" x14ac:dyDescent="0.3">
      <c r="A29" s="78" t="s">
        <v>330</v>
      </c>
      <c r="B29" s="85" t="s">
        <v>337</v>
      </c>
      <c r="C29" s="85" t="s">
        <v>336</v>
      </c>
      <c r="D29" s="86"/>
    </row>
    <row r="30" spans="1:9" s="20" customFormat="1" ht="15" x14ac:dyDescent="0.25">
      <c r="A30" s="101" t="s">
        <v>277</v>
      </c>
      <c r="D30"/>
    </row>
    <row r="31" spans="1:9" s="20" customFormat="1" ht="15" x14ac:dyDescent="0.25">
      <c r="A31" s="41" t="s">
        <v>351</v>
      </c>
      <c r="B31" s="26">
        <v>400</v>
      </c>
      <c r="C31" s="89">
        <v>400</v>
      </c>
      <c r="D31"/>
    </row>
    <row r="32" spans="1:9" s="20" customFormat="1" ht="15" x14ac:dyDescent="0.25">
      <c r="A32" s="41" t="s">
        <v>280</v>
      </c>
      <c r="B32" s="26">
        <v>300</v>
      </c>
      <c r="C32" s="89">
        <v>300</v>
      </c>
      <c r="D32"/>
    </row>
    <row r="33" spans="1:4" s="20" customFormat="1" ht="15" x14ac:dyDescent="0.25">
      <c r="A33" s="41" t="s">
        <v>281</v>
      </c>
      <c r="B33" s="26">
        <v>100</v>
      </c>
      <c r="C33" s="89">
        <v>100</v>
      </c>
      <c r="D33"/>
    </row>
    <row r="34" spans="1:4" s="20" customFormat="1" ht="15" x14ac:dyDescent="0.25">
      <c r="A34" s="41" t="s">
        <v>282</v>
      </c>
      <c r="B34" s="26">
        <v>300</v>
      </c>
      <c r="C34" s="89">
        <v>150</v>
      </c>
      <c r="D34"/>
    </row>
    <row r="35" spans="1:4" s="20" customFormat="1" ht="15" x14ac:dyDescent="0.25">
      <c r="A35" s="41" t="s">
        <v>352</v>
      </c>
      <c r="B35" s="26">
        <v>0</v>
      </c>
      <c r="C35" s="89">
        <v>150</v>
      </c>
      <c r="D35"/>
    </row>
    <row r="36" spans="1:4" s="20" customFormat="1" ht="15" x14ac:dyDescent="0.25">
      <c r="A36" s="41" t="s">
        <v>353</v>
      </c>
      <c r="B36" s="26" t="s">
        <v>367</v>
      </c>
      <c r="C36" s="89">
        <v>100</v>
      </c>
      <c r="D36"/>
    </row>
    <row r="37" spans="1:4" s="20" customFormat="1" ht="15" x14ac:dyDescent="0.25">
      <c r="A37" s="41" t="s">
        <v>354</v>
      </c>
      <c r="B37" s="26" t="s">
        <v>367</v>
      </c>
      <c r="C37" s="89">
        <v>500</v>
      </c>
      <c r="D37"/>
    </row>
    <row r="38" spans="1:4" s="20" customFormat="1" ht="15.75" thickBot="1" x14ac:dyDescent="0.3">
      <c r="A38" s="102"/>
      <c r="B38" s="31">
        <f>SUM(B31:B35)</f>
        <v>1100</v>
      </c>
      <c r="C38" s="100">
        <f>SUM(C31:C37)</f>
        <v>1700</v>
      </c>
      <c r="D38"/>
    </row>
    <row r="39" spans="1:4" s="20" customFormat="1" ht="15.75" thickTop="1" x14ac:dyDescent="0.25">
      <c r="A39" s="40" t="s">
        <v>284</v>
      </c>
      <c r="C39"/>
      <c r="D39"/>
    </row>
    <row r="40" spans="1:4" s="20" customFormat="1" ht="15" x14ac:dyDescent="0.25">
      <c r="A40" s="41" t="s">
        <v>285</v>
      </c>
      <c r="B40" s="26">
        <v>2500</v>
      </c>
      <c r="C40" s="89">
        <v>500</v>
      </c>
      <c r="D40"/>
    </row>
    <row r="41" spans="1:4" s="20" customFormat="1" ht="15" x14ac:dyDescent="0.25">
      <c r="A41" s="41" t="s">
        <v>286</v>
      </c>
      <c r="B41" s="26">
        <v>100</v>
      </c>
      <c r="C41" s="89">
        <v>100</v>
      </c>
      <c r="D41"/>
    </row>
    <row r="42" spans="1:4" s="20" customFormat="1" ht="15.75" thickBot="1" x14ac:dyDescent="0.3">
      <c r="A42" s="102"/>
      <c r="B42" s="31">
        <f>SUM(B40:B41)</f>
        <v>2600</v>
      </c>
      <c r="C42" s="100">
        <f>SUM(C40:C41)</f>
        <v>600</v>
      </c>
      <c r="D42"/>
    </row>
    <row r="43" spans="1:4" s="20" customFormat="1" ht="15.75" thickTop="1" x14ac:dyDescent="0.25">
      <c r="A43" s="40" t="s">
        <v>287</v>
      </c>
      <c r="C43"/>
      <c r="D43"/>
    </row>
    <row r="44" spans="1:4" s="20" customFormat="1" ht="15" x14ac:dyDescent="0.25">
      <c r="A44" s="41" t="s">
        <v>288</v>
      </c>
      <c r="B44" s="26">
        <v>400</v>
      </c>
      <c r="C44" s="89">
        <v>500</v>
      </c>
      <c r="D44"/>
    </row>
    <row r="45" spans="1:4" s="20" customFormat="1" ht="15" x14ac:dyDescent="0.25">
      <c r="A45" s="41" t="s">
        <v>289</v>
      </c>
      <c r="B45" s="26">
        <v>600</v>
      </c>
      <c r="C45" s="89">
        <v>500</v>
      </c>
      <c r="D45"/>
    </row>
    <row r="46" spans="1:4" s="20" customFormat="1" ht="15" x14ac:dyDescent="0.25">
      <c r="A46" s="41" t="s">
        <v>290</v>
      </c>
      <c r="B46" s="26">
        <v>1000</v>
      </c>
      <c r="C46" s="89">
        <v>500</v>
      </c>
      <c r="D46"/>
    </row>
    <row r="47" spans="1:4" s="20" customFormat="1" ht="15" x14ac:dyDescent="0.25">
      <c r="A47" s="41" t="s">
        <v>291</v>
      </c>
      <c r="B47" s="26">
        <v>600</v>
      </c>
      <c r="C47" s="89">
        <v>500</v>
      </c>
      <c r="D47"/>
    </row>
    <row r="48" spans="1:4" s="20" customFormat="1" ht="15" x14ac:dyDescent="0.25">
      <c r="A48" s="41" t="s">
        <v>292</v>
      </c>
      <c r="B48" s="26">
        <v>1500</v>
      </c>
      <c r="C48" s="89">
        <v>1500</v>
      </c>
      <c r="D48"/>
    </row>
    <row r="49" spans="1:4" s="20" customFormat="1" ht="15.75" thickBot="1" x14ac:dyDescent="0.3">
      <c r="A49" s="103"/>
      <c r="B49" s="31">
        <f>SUM(B44:B48)</f>
        <v>4100</v>
      </c>
      <c r="C49" s="31">
        <f>SUM(C44:C48)</f>
        <v>3500</v>
      </c>
      <c r="D49"/>
    </row>
    <row r="50" spans="1:4" s="20" customFormat="1" ht="18.75" customHeight="1" thickTop="1" x14ac:dyDescent="0.25">
      <c r="A50" s="43" t="s">
        <v>294</v>
      </c>
      <c r="C50"/>
      <c r="D50"/>
    </row>
    <row r="51" spans="1:4" s="20" customFormat="1" ht="25.5" x14ac:dyDescent="0.25">
      <c r="A51" s="41" t="s">
        <v>295</v>
      </c>
      <c r="B51" s="26">
        <v>3000</v>
      </c>
      <c r="C51" s="89">
        <v>3000</v>
      </c>
      <c r="D51"/>
    </row>
    <row r="52" spans="1:4" s="20" customFormat="1" ht="15" x14ac:dyDescent="0.25">
      <c r="A52" s="41" t="s">
        <v>355</v>
      </c>
      <c r="B52" s="26">
        <v>300</v>
      </c>
      <c r="C52" s="89">
        <v>200</v>
      </c>
      <c r="D52"/>
    </row>
    <row r="53" spans="1:4" s="20" customFormat="1" ht="15" x14ac:dyDescent="0.25">
      <c r="A53" s="41" t="s">
        <v>297</v>
      </c>
      <c r="B53" s="26">
        <v>150</v>
      </c>
      <c r="C53" s="89">
        <v>150</v>
      </c>
      <c r="D53"/>
    </row>
    <row r="54" spans="1:4" s="20" customFormat="1" ht="15" x14ac:dyDescent="0.25">
      <c r="A54" s="41" t="s">
        <v>298</v>
      </c>
      <c r="B54" s="26">
        <v>150</v>
      </c>
      <c r="C54" s="89">
        <v>150</v>
      </c>
      <c r="D54"/>
    </row>
    <row r="55" spans="1:4" s="20" customFormat="1" ht="15" x14ac:dyDescent="0.25">
      <c r="A55" s="41" t="s">
        <v>299</v>
      </c>
      <c r="B55" s="26">
        <v>0</v>
      </c>
      <c r="C55" s="89">
        <v>150</v>
      </c>
      <c r="D55"/>
    </row>
    <row r="56" spans="1:4" s="20" customFormat="1" ht="15" x14ac:dyDescent="0.25">
      <c r="A56" s="41" t="s">
        <v>300</v>
      </c>
      <c r="B56" s="26">
        <v>3000</v>
      </c>
      <c r="C56" s="89">
        <v>3000</v>
      </c>
      <c r="D56"/>
    </row>
    <row r="57" spans="1:4" s="20" customFormat="1" ht="15" x14ac:dyDescent="0.25">
      <c r="A57" s="41" t="s">
        <v>301</v>
      </c>
      <c r="B57" s="26">
        <v>2500</v>
      </c>
      <c r="C57" s="89">
        <v>2500</v>
      </c>
      <c r="D57"/>
    </row>
    <row r="58" spans="1:4" s="20" customFormat="1" ht="15" x14ac:dyDescent="0.25">
      <c r="A58" s="41" t="s">
        <v>302</v>
      </c>
      <c r="B58" s="26">
        <v>2000</v>
      </c>
      <c r="C58" s="89">
        <v>2000</v>
      </c>
      <c r="D58"/>
    </row>
    <row r="59" spans="1:4" s="20" customFormat="1" ht="15" x14ac:dyDescent="0.25">
      <c r="A59" s="41" t="s">
        <v>303</v>
      </c>
      <c r="B59" s="26">
        <v>1000</v>
      </c>
      <c r="C59" s="89">
        <v>1000</v>
      </c>
      <c r="D59"/>
    </row>
    <row r="60" spans="1:4" s="20" customFormat="1" ht="15" x14ac:dyDescent="0.25">
      <c r="A60" s="41" t="s">
        <v>304</v>
      </c>
      <c r="B60" s="26">
        <v>1200</v>
      </c>
      <c r="C60" s="89">
        <v>1200</v>
      </c>
      <c r="D60"/>
    </row>
    <row r="61" spans="1:4" s="20" customFormat="1" ht="15" x14ac:dyDescent="0.25">
      <c r="A61" s="41" t="s">
        <v>356</v>
      </c>
      <c r="B61" s="26" t="s">
        <v>367</v>
      </c>
      <c r="C61">
        <v>300</v>
      </c>
      <c r="D61"/>
    </row>
    <row r="62" spans="1:4" s="20" customFormat="1" ht="15" customHeight="1" x14ac:dyDescent="0.25">
      <c r="A62" s="41" t="s">
        <v>357</v>
      </c>
      <c r="B62" s="26">
        <v>800</v>
      </c>
      <c r="C62">
        <v>300</v>
      </c>
      <c r="D62"/>
    </row>
    <row r="63" spans="1:4" s="20" customFormat="1" ht="15" x14ac:dyDescent="0.25">
      <c r="A63" s="41" t="s">
        <v>306</v>
      </c>
      <c r="B63" s="26">
        <v>2500</v>
      </c>
      <c r="C63" s="89">
        <v>2500</v>
      </c>
      <c r="D63"/>
    </row>
    <row r="64" spans="1:4" s="20" customFormat="1" ht="15" x14ac:dyDescent="0.25">
      <c r="A64" s="41" t="s">
        <v>307</v>
      </c>
      <c r="B64" s="26">
        <v>1000</v>
      </c>
      <c r="C64" s="89">
        <v>1200</v>
      </c>
      <c r="D64"/>
    </row>
    <row r="65" spans="1:4" s="20" customFormat="1" ht="15" x14ac:dyDescent="0.25">
      <c r="A65" s="41" t="s">
        <v>308</v>
      </c>
      <c r="B65" s="26">
        <v>1500</v>
      </c>
      <c r="C65" s="89">
        <v>1500</v>
      </c>
      <c r="D65"/>
    </row>
    <row r="66" spans="1:4" s="20" customFormat="1" ht="15" x14ac:dyDescent="0.25">
      <c r="A66" s="41" t="s">
        <v>309</v>
      </c>
      <c r="B66" s="26">
        <v>600</v>
      </c>
      <c r="C66" s="89">
        <v>600</v>
      </c>
      <c r="D66"/>
    </row>
    <row r="67" spans="1:4" s="20" customFormat="1" ht="15" x14ac:dyDescent="0.25">
      <c r="A67" s="41" t="s">
        <v>310</v>
      </c>
      <c r="B67" s="26">
        <v>500</v>
      </c>
      <c r="C67" s="89">
        <v>600</v>
      </c>
      <c r="D67"/>
    </row>
    <row r="68" spans="1:4" s="20" customFormat="1" ht="16.5" customHeight="1" x14ac:dyDescent="0.25">
      <c r="A68" s="41" t="s">
        <v>311</v>
      </c>
      <c r="B68" s="26">
        <v>0</v>
      </c>
      <c r="C68" s="89">
        <v>0</v>
      </c>
      <c r="D68"/>
    </row>
    <row r="69" spans="1:4" s="20" customFormat="1" ht="15" x14ac:dyDescent="0.25">
      <c r="A69" s="41" t="s">
        <v>312</v>
      </c>
      <c r="B69" s="26">
        <v>300</v>
      </c>
      <c r="C69" s="89">
        <v>300</v>
      </c>
      <c r="D69"/>
    </row>
    <row r="70" spans="1:4" s="20" customFormat="1" ht="15" x14ac:dyDescent="0.25">
      <c r="A70" s="41" t="s">
        <v>358</v>
      </c>
      <c r="B70" s="45">
        <v>500</v>
      </c>
      <c r="C70" s="89">
        <v>300</v>
      </c>
      <c r="D70"/>
    </row>
    <row r="71" spans="1:4" s="20" customFormat="1" ht="15" x14ac:dyDescent="0.25">
      <c r="A71" s="41" t="s">
        <v>313</v>
      </c>
      <c r="B71" s="26">
        <v>150</v>
      </c>
      <c r="C71" s="89">
        <v>150</v>
      </c>
      <c r="D71"/>
    </row>
    <row r="72" spans="1:4" s="20" customFormat="1" ht="15" x14ac:dyDescent="0.25">
      <c r="A72" s="41" t="s">
        <v>359</v>
      </c>
      <c r="B72" s="26">
        <v>0</v>
      </c>
      <c r="C72" s="89">
        <v>300</v>
      </c>
      <c r="D72"/>
    </row>
    <row r="73" spans="1:4" s="20" customFormat="1" ht="15.75" thickBot="1" x14ac:dyDescent="0.3">
      <c r="A73" s="102"/>
      <c r="B73" s="31">
        <f>SUM(B51:B72)</f>
        <v>21150</v>
      </c>
      <c r="C73" s="83">
        <f>SUM(C51:C72)</f>
        <v>21400</v>
      </c>
      <c r="D73"/>
    </row>
    <row r="74" spans="1:4" s="20" customFormat="1" ht="15.75" thickTop="1" x14ac:dyDescent="0.25">
      <c r="A74" s="40" t="s">
        <v>315</v>
      </c>
      <c r="C74"/>
      <c r="D74"/>
    </row>
    <row r="75" spans="1:4" s="20" customFormat="1" ht="15" x14ac:dyDescent="0.25">
      <c r="A75" s="41" t="s">
        <v>316</v>
      </c>
      <c r="B75" s="26">
        <v>2500</v>
      </c>
      <c r="C75" s="89">
        <v>2500</v>
      </c>
      <c r="D75"/>
    </row>
    <row r="76" spans="1:4" s="20" customFormat="1" ht="15" x14ac:dyDescent="0.25">
      <c r="A76" s="41" t="s">
        <v>317</v>
      </c>
      <c r="B76" s="26">
        <v>4000</v>
      </c>
      <c r="C76" s="89">
        <v>0</v>
      </c>
      <c r="D76"/>
    </row>
    <row r="77" spans="1:4" s="20" customFormat="1" ht="15" x14ac:dyDescent="0.25">
      <c r="A77" s="41" t="s">
        <v>360</v>
      </c>
      <c r="B77" s="26">
        <v>1500</v>
      </c>
      <c r="C77" s="89">
        <v>500</v>
      </c>
      <c r="D77"/>
    </row>
    <row r="78" spans="1:4" s="20" customFormat="1" ht="15" x14ac:dyDescent="0.25">
      <c r="A78" s="41" t="s">
        <v>319</v>
      </c>
      <c r="B78" s="26">
        <v>500</v>
      </c>
      <c r="C78" s="89">
        <v>500</v>
      </c>
      <c r="D78"/>
    </row>
    <row r="79" spans="1:4" s="20" customFormat="1" ht="15.75" thickBot="1" x14ac:dyDescent="0.3">
      <c r="A79" s="102"/>
      <c r="B79" s="31">
        <f>SUM(B75:B78)</f>
        <v>8500</v>
      </c>
      <c r="C79" s="83">
        <f>SUM(C75:C78)</f>
        <v>3500</v>
      </c>
      <c r="D79"/>
    </row>
    <row r="80" spans="1:4" s="20" customFormat="1" ht="15.75" thickTop="1" x14ac:dyDescent="0.25">
      <c r="A80" s="40" t="s">
        <v>361</v>
      </c>
      <c r="C80"/>
      <c r="D80"/>
    </row>
    <row r="81" spans="1:4" s="20" customFormat="1" ht="15.75" thickBot="1" x14ac:dyDescent="0.3">
      <c r="A81" s="104" t="s">
        <v>362</v>
      </c>
      <c r="B81" s="31">
        <v>1800</v>
      </c>
      <c r="C81" s="83" t="s">
        <v>363</v>
      </c>
      <c r="D81"/>
    </row>
    <row r="82" spans="1:4" s="20" customFormat="1" ht="15.75" thickTop="1" x14ac:dyDescent="0.25">
      <c r="A82" s="40" t="s">
        <v>322</v>
      </c>
      <c r="C82"/>
      <c r="D82"/>
    </row>
    <row r="83" spans="1:4" s="20" customFormat="1" ht="15" x14ac:dyDescent="0.25">
      <c r="A83" s="46" t="s">
        <v>323</v>
      </c>
      <c r="B83" s="89">
        <v>2000</v>
      </c>
      <c r="C83" s="89">
        <v>0</v>
      </c>
      <c r="D83"/>
    </row>
    <row r="84" spans="1:4" s="20" customFormat="1" ht="15" x14ac:dyDescent="0.25">
      <c r="A84" s="46" t="s">
        <v>364</v>
      </c>
      <c r="B84" s="26"/>
      <c r="C84" s="89">
        <v>2000</v>
      </c>
      <c r="D84"/>
    </row>
    <row r="85" spans="1:4" s="20" customFormat="1" ht="15.75" thickBot="1" x14ac:dyDescent="0.3">
      <c r="A85" s="102"/>
      <c r="B85" s="100">
        <f>SUM(B83:B84)</f>
        <v>2000</v>
      </c>
      <c r="C85" s="100">
        <f>SUM(C83:C84)</f>
        <v>2000</v>
      </c>
      <c r="D85"/>
    </row>
    <row r="86" spans="1:4" s="20" customFormat="1" ht="16.5" thickTop="1" thickBot="1" x14ac:dyDescent="0.3">
      <c r="A86" s="102" t="s">
        <v>324</v>
      </c>
      <c r="B86" s="31">
        <v>5010.2700000000004</v>
      </c>
      <c r="C86" s="100">
        <f>C22</f>
        <v>7487.5</v>
      </c>
      <c r="D86"/>
    </row>
    <row r="87" spans="1:4" s="20" customFormat="1" ht="15.75" thickTop="1" x14ac:dyDescent="0.25">
      <c r="A87" s="40"/>
      <c r="B87"/>
      <c r="C87"/>
      <c r="D87"/>
    </row>
    <row r="88" spans="1:4" ht="15" x14ac:dyDescent="0.25">
      <c r="A88" s="47" t="s">
        <v>325</v>
      </c>
      <c r="B88" s="105">
        <f>B38+B42+B49+B73+B79+B81+B85+B86</f>
        <v>46260.270000000004</v>
      </c>
      <c r="C88" s="106">
        <f>C38+C42+C49+C73+C79+C85</f>
        <v>32700</v>
      </c>
    </row>
    <row r="89" spans="1:4" ht="15.75" thickBot="1" x14ac:dyDescent="0.3">
      <c r="A89" s="47" t="s">
        <v>365</v>
      </c>
      <c r="B89" s="107">
        <v>102250</v>
      </c>
      <c r="C89" s="108">
        <f>C28</f>
        <v>95542.5</v>
      </c>
    </row>
    <row r="90" spans="1:4" ht="16.5" thickTop="1" thickBot="1" x14ac:dyDescent="0.3">
      <c r="A90" s="104" t="s">
        <v>327</v>
      </c>
      <c r="B90" s="84">
        <f>B88+B89</f>
        <v>148510.27000000002</v>
      </c>
      <c r="C90" s="81">
        <f>C88+C89</f>
        <v>128242.5</v>
      </c>
    </row>
    <row r="91" spans="1:4" ht="15.75" thickTop="1" x14ac:dyDescent="0.25">
      <c r="A91" s="109" t="s">
        <v>366</v>
      </c>
      <c r="B91"/>
      <c r="C91"/>
      <c r="D91"/>
    </row>
    <row r="92" spans="1:4" ht="15" x14ac:dyDescent="0.25">
      <c r="A92"/>
      <c r="B92"/>
      <c r="C92"/>
      <c r="D92"/>
    </row>
    <row r="93" spans="1:4" ht="15" x14ac:dyDescent="0.25">
      <c r="A93"/>
      <c r="B93"/>
      <c r="C93"/>
      <c r="D93"/>
    </row>
    <row r="94" spans="1:4" ht="15" x14ac:dyDescent="0.25">
      <c r="A94"/>
    </row>
  </sheetData>
  <mergeCells count="3">
    <mergeCell ref="A1:D1"/>
    <mergeCell ref="A2:D2"/>
    <mergeCell ref="A3:D3"/>
  </mergeCells>
  <printOptions horizontalCentered="1"/>
  <pageMargins left="0.25" right="0.25" top="0.60416666666666663" bottom="0.75" header="0.3" footer="0.41666666666666669"/>
  <pageSetup orientation="portrait" r:id="rId1"/>
  <headerFooter differentFirst="1">
    <oddHeader>&amp;RCODAA 2012-2013 Budget</oddHeader>
    <oddFooter>&amp;CPage &amp;P&amp;R.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I11" sqref="I11"/>
    </sheetView>
  </sheetViews>
  <sheetFormatPr defaultRowHeight="14.25" x14ac:dyDescent="0.2"/>
  <cols>
    <col min="1" max="1" width="17.85546875" style="18" customWidth="1"/>
    <col min="2" max="2" width="15.7109375" style="18" customWidth="1"/>
    <col min="3" max="3" width="23.140625" style="18" bestFit="1" customWidth="1"/>
    <col min="4" max="4" width="29" style="18" bestFit="1" customWidth="1"/>
    <col min="5" max="5" width="14.7109375" style="18" bestFit="1" customWidth="1"/>
    <col min="6" max="16384" width="9.140625" style="18"/>
  </cols>
  <sheetData>
    <row r="1" spans="1:5" ht="22.5" x14ac:dyDescent="0.3">
      <c r="A1" s="74" t="s">
        <v>331</v>
      </c>
    </row>
    <row r="2" spans="1:5" x14ac:dyDescent="0.2">
      <c r="A2" s="18" t="s">
        <v>332</v>
      </c>
    </row>
    <row r="4" spans="1:5" ht="15.75" thickBot="1" x14ac:dyDescent="0.3">
      <c r="A4" s="72" t="s">
        <v>253</v>
      </c>
      <c r="B4" s="30" t="s">
        <v>2</v>
      </c>
      <c r="C4" s="30" t="s">
        <v>3</v>
      </c>
      <c r="D4" s="73" t="s">
        <v>4</v>
      </c>
      <c r="E4" s="30" t="s">
        <v>189</v>
      </c>
    </row>
    <row r="5" spans="1:5" ht="15.75" thickBot="1" x14ac:dyDescent="0.3">
      <c r="B5" s="71">
        <v>40870</v>
      </c>
      <c r="C5" s="20" t="s">
        <v>11</v>
      </c>
      <c r="D5" s="18" t="s">
        <v>12</v>
      </c>
      <c r="E5" s="59">
        <v>5000</v>
      </c>
    </row>
    <row r="6" spans="1:5" ht="15" thickTop="1" x14ac:dyDescent="0.2"/>
    <row r="7" spans="1:5" ht="15.75" thickBot="1" x14ac:dyDescent="0.3">
      <c r="A7" s="72" t="s">
        <v>251</v>
      </c>
      <c r="B7" s="30" t="s">
        <v>2</v>
      </c>
      <c r="C7" s="30" t="s">
        <v>3</v>
      </c>
      <c r="D7" s="73" t="s">
        <v>4</v>
      </c>
      <c r="E7" s="72" t="s">
        <v>189</v>
      </c>
    </row>
    <row r="8" spans="1:5" x14ac:dyDescent="0.2">
      <c r="B8" s="71">
        <v>41082</v>
      </c>
      <c r="C8" s="20" t="s">
        <v>11</v>
      </c>
      <c r="D8" s="18" t="s">
        <v>12</v>
      </c>
      <c r="E8" s="54">
        <v>55</v>
      </c>
    </row>
    <row r="9" spans="1:5" x14ac:dyDescent="0.2">
      <c r="B9" s="71">
        <v>41037</v>
      </c>
      <c r="C9" s="20" t="s">
        <v>11</v>
      </c>
      <c r="D9" s="18" t="s">
        <v>12</v>
      </c>
      <c r="E9" s="54">
        <v>580</v>
      </c>
    </row>
    <row r="10" spans="1:5" x14ac:dyDescent="0.2">
      <c r="B10" s="71">
        <v>41023</v>
      </c>
      <c r="C10" s="20" t="s">
        <v>11</v>
      </c>
      <c r="D10" s="18" t="s">
        <v>12</v>
      </c>
      <c r="E10" s="54">
        <v>26366.5</v>
      </c>
    </row>
    <row r="11" spans="1:5" x14ac:dyDescent="0.2">
      <c r="B11" s="71">
        <v>41008</v>
      </c>
      <c r="C11" s="20" t="s">
        <v>11</v>
      </c>
      <c r="D11" s="18" t="s">
        <v>12</v>
      </c>
      <c r="E11" s="54">
        <v>26087.25</v>
      </c>
    </row>
    <row r="12" spans="1:5" x14ac:dyDescent="0.2">
      <c r="B12" s="71">
        <v>40995</v>
      </c>
      <c r="C12" s="20" t="s">
        <v>11</v>
      </c>
      <c r="D12" s="18" t="s">
        <v>12</v>
      </c>
      <c r="E12" s="54">
        <v>991.43</v>
      </c>
    </row>
    <row r="13" spans="1:5" x14ac:dyDescent="0.2">
      <c r="B13" s="71">
        <v>40980</v>
      </c>
      <c r="C13" s="20" t="s">
        <v>11</v>
      </c>
      <c r="D13" s="18" t="s">
        <v>12</v>
      </c>
      <c r="E13" s="54">
        <v>5922.57</v>
      </c>
    </row>
    <row r="14" spans="1:5" x14ac:dyDescent="0.2">
      <c r="B14" s="71">
        <v>40968</v>
      </c>
      <c r="C14" s="20" t="s">
        <v>11</v>
      </c>
      <c r="D14" s="18" t="s">
        <v>12</v>
      </c>
      <c r="E14" s="54">
        <v>275</v>
      </c>
    </row>
    <row r="15" spans="1:5" x14ac:dyDescent="0.2">
      <c r="B15" s="71">
        <v>40893</v>
      </c>
      <c r="C15" s="20" t="s">
        <v>11</v>
      </c>
      <c r="D15" s="18" t="s">
        <v>12</v>
      </c>
      <c r="E15" s="54">
        <v>64.28</v>
      </c>
    </row>
    <row r="16" spans="1:5" x14ac:dyDescent="0.2">
      <c r="B16" s="71">
        <v>40886</v>
      </c>
      <c r="C16" s="20" t="s">
        <v>11</v>
      </c>
      <c r="D16" s="18" t="s">
        <v>12</v>
      </c>
      <c r="E16" s="54">
        <v>119.28</v>
      </c>
    </row>
    <row r="17" spans="1:5" x14ac:dyDescent="0.2">
      <c r="B17" s="71">
        <v>40876</v>
      </c>
      <c r="C17" s="20" t="s">
        <v>11</v>
      </c>
      <c r="D17" s="18" t="s">
        <v>12</v>
      </c>
      <c r="E17" s="54">
        <v>189.28</v>
      </c>
    </row>
    <row r="18" spans="1:5" x14ac:dyDescent="0.2">
      <c r="B18" s="71">
        <v>40844</v>
      </c>
      <c r="C18" s="20" t="s">
        <v>11</v>
      </c>
      <c r="D18" s="18" t="s">
        <v>12</v>
      </c>
      <c r="E18" s="54">
        <v>27255.53</v>
      </c>
    </row>
    <row r="19" spans="1:5" x14ac:dyDescent="0.2">
      <c r="B19" s="71">
        <v>40829</v>
      </c>
      <c r="C19" s="20" t="s">
        <v>11</v>
      </c>
      <c r="D19" s="18" t="s">
        <v>12</v>
      </c>
      <c r="E19" s="54">
        <v>27653.03</v>
      </c>
    </row>
    <row r="20" spans="1:5" x14ac:dyDescent="0.2">
      <c r="B20" s="71">
        <v>40814</v>
      </c>
      <c r="C20" s="20" t="s">
        <v>11</v>
      </c>
      <c r="D20" s="18" t="s">
        <v>12</v>
      </c>
      <c r="E20" s="54">
        <v>1092.5</v>
      </c>
    </row>
    <row r="21" spans="1:5" ht="15.75" thickBot="1" x14ac:dyDescent="0.3">
      <c r="B21" s="71"/>
      <c r="E21" s="59">
        <f>SUM(E8:E20)</f>
        <v>116651.65</v>
      </c>
    </row>
    <row r="22" spans="1:5" ht="15" thickTop="1" x14ac:dyDescent="0.2"/>
    <row r="23" spans="1:5" ht="15.75" thickBot="1" x14ac:dyDescent="0.3">
      <c r="A23" s="72" t="s">
        <v>250</v>
      </c>
      <c r="B23" s="30" t="s">
        <v>2</v>
      </c>
      <c r="C23" s="30" t="s">
        <v>3</v>
      </c>
      <c r="D23" s="73" t="s">
        <v>4</v>
      </c>
      <c r="E23" s="30" t="s">
        <v>189</v>
      </c>
    </row>
    <row r="24" spans="1:5" x14ac:dyDescent="0.2">
      <c r="B24" s="71">
        <v>40961</v>
      </c>
      <c r="C24" s="18" t="s">
        <v>43</v>
      </c>
      <c r="E24" s="54">
        <v>75</v>
      </c>
    </row>
    <row r="25" spans="1:5" x14ac:dyDescent="0.2">
      <c r="B25" s="71">
        <v>40856</v>
      </c>
      <c r="C25" s="18" t="s">
        <v>43</v>
      </c>
      <c r="E25" s="54">
        <v>233</v>
      </c>
    </row>
    <row r="26" spans="1:5" x14ac:dyDescent="0.2">
      <c r="B26" s="71">
        <v>40812</v>
      </c>
      <c r="C26" s="18" t="s">
        <v>43</v>
      </c>
      <c r="E26" s="54">
        <v>476.75</v>
      </c>
    </row>
    <row r="27" spans="1:5" ht="15.75" thickBot="1" x14ac:dyDescent="0.3">
      <c r="E27" s="59">
        <f>SUM(E24:E26)</f>
        <v>784.75</v>
      </c>
    </row>
    <row r="28" spans="1:5" ht="15.75" thickTop="1" x14ac:dyDescent="0.25">
      <c r="E28" s="60"/>
    </row>
    <row r="29" spans="1:5" ht="15.75" thickBot="1" x14ac:dyDescent="0.3">
      <c r="D29" s="18" t="s">
        <v>252</v>
      </c>
      <c r="E29" s="59">
        <f>E5+E21+E27</f>
        <v>122436.4</v>
      </c>
    </row>
    <row r="30" spans="1:5" ht="15" thickTop="1" x14ac:dyDescent="0.2"/>
  </sheetData>
  <sortState ref="A5:E22">
    <sortCondition ref="A4"/>
  </sortState>
  <pageMargins left="0.25" right="0.25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6"/>
  <sheetViews>
    <sheetView zoomScale="120" zoomScaleNormal="120" workbookViewId="0">
      <selection activeCell="H5" sqref="H5"/>
    </sheetView>
  </sheetViews>
  <sheetFormatPr defaultRowHeight="15" x14ac:dyDescent="0.25"/>
  <cols>
    <col min="1" max="1" width="36.85546875" customWidth="1"/>
    <col min="2" max="2" width="11.5703125" bestFit="1" customWidth="1"/>
    <col min="3" max="3" width="19" customWidth="1"/>
    <col min="4" max="4" width="16.140625" customWidth="1"/>
    <col min="5" max="5" width="17.42578125" customWidth="1"/>
  </cols>
  <sheetData>
    <row r="1" spans="1:5" ht="22.5" x14ac:dyDescent="0.3">
      <c r="A1" s="74" t="s">
        <v>274</v>
      </c>
    </row>
    <row r="2" spans="1:5" x14ac:dyDescent="0.25">
      <c r="A2" t="s">
        <v>333</v>
      </c>
    </row>
    <row r="5" spans="1:5" ht="31.5" x14ac:dyDescent="0.25">
      <c r="A5" s="1" t="s">
        <v>120</v>
      </c>
      <c r="B5" s="2" t="s">
        <v>2</v>
      </c>
      <c r="C5" s="3" t="s">
        <v>3</v>
      </c>
      <c r="D5" s="3" t="s">
        <v>4</v>
      </c>
      <c r="E5" s="4" t="s">
        <v>121</v>
      </c>
    </row>
    <row r="6" spans="1:5" x14ac:dyDescent="0.25">
      <c r="A6" s="11" t="s">
        <v>243</v>
      </c>
      <c r="B6" s="6">
        <v>40757</v>
      </c>
      <c r="C6" s="5" t="s">
        <v>119</v>
      </c>
      <c r="D6" s="11" t="s">
        <v>10</v>
      </c>
      <c r="E6" s="5">
        <v>-146.44999999999999</v>
      </c>
    </row>
    <row r="7" spans="1:5" x14ac:dyDescent="0.25">
      <c r="A7" s="11" t="s">
        <v>228</v>
      </c>
      <c r="B7" s="6">
        <v>40773</v>
      </c>
      <c r="C7" s="5" t="s">
        <v>106</v>
      </c>
      <c r="D7" s="11" t="s">
        <v>10</v>
      </c>
      <c r="E7" s="5">
        <v>-518.12</v>
      </c>
    </row>
    <row r="8" spans="1:5" x14ac:dyDescent="0.25">
      <c r="A8" s="11" t="s">
        <v>179</v>
      </c>
      <c r="B8" s="6">
        <v>40756</v>
      </c>
      <c r="C8" s="5" t="s">
        <v>147</v>
      </c>
      <c r="D8" s="11" t="s">
        <v>10</v>
      </c>
      <c r="E8" s="5">
        <v>-100</v>
      </c>
    </row>
    <row r="9" spans="1:5" x14ac:dyDescent="0.25">
      <c r="A9" s="11" t="s">
        <v>123</v>
      </c>
      <c r="B9" s="6">
        <v>40756</v>
      </c>
      <c r="C9" s="5" t="s">
        <v>109</v>
      </c>
      <c r="D9" s="11" t="s">
        <v>10</v>
      </c>
      <c r="E9" s="5">
        <v>-100</v>
      </c>
    </row>
    <row r="10" spans="1:5" x14ac:dyDescent="0.25">
      <c r="A10" s="11" t="s">
        <v>124</v>
      </c>
      <c r="B10" s="6">
        <v>40756</v>
      </c>
      <c r="C10" s="5" t="s">
        <v>110</v>
      </c>
      <c r="D10" s="11" t="s">
        <v>10</v>
      </c>
      <c r="E10" s="5">
        <v>-100</v>
      </c>
    </row>
    <row r="11" spans="1:5" x14ac:dyDescent="0.25">
      <c r="A11" s="11" t="s">
        <v>125</v>
      </c>
      <c r="B11" s="6">
        <v>40756</v>
      </c>
      <c r="C11" s="5" t="s">
        <v>111</v>
      </c>
      <c r="D11" s="11" t="s">
        <v>10</v>
      </c>
      <c r="E11" s="5">
        <v>-600</v>
      </c>
    </row>
    <row r="12" spans="1:5" x14ac:dyDescent="0.25">
      <c r="A12" s="11" t="s">
        <v>229</v>
      </c>
      <c r="B12" s="6">
        <v>40756</v>
      </c>
      <c r="C12" s="5" t="s">
        <v>107</v>
      </c>
      <c r="D12" s="11" t="s">
        <v>10</v>
      </c>
      <c r="E12" s="5">
        <v>-600</v>
      </c>
    </row>
    <row r="13" spans="1:5" x14ac:dyDescent="0.25">
      <c r="A13" s="12" t="s">
        <v>126</v>
      </c>
      <c r="B13" s="6">
        <v>40756</v>
      </c>
      <c r="C13" s="5" t="s">
        <v>117</v>
      </c>
      <c r="D13" s="11" t="s">
        <v>10</v>
      </c>
      <c r="E13" s="5">
        <v>-300</v>
      </c>
    </row>
    <row r="14" spans="1:5" x14ac:dyDescent="0.25">
      <c r="A14" s="11" t="s">
        <v>127</v>
      </c>
      <c r="B14" s="6">
        <v>40756</v>
      </c>
      <c r="C14" s="5" t="s">
        <v>116</v>
      </c>
      <c r="D14" s="11" t="s">
        <v>10</v>
      </c>
      <c r="E14" s="5">
        <v>-300</v>
      </c>
    </row>
    <row r="15" spans="1:5" x14ac:dyDescent="0.25">
      <c r="A15" s="11" t="s">
        <v>128</v>
      </c>
      <c r="B15" s="6">
        <v>40756</v>
      </c>
      <c r="C15" s="5" t="s">
        <v>108</v>
      </c>
      <c r="D15" s="11" t="s">
        <v>10</v>
      </c>
      <c r="E15" s="5">
        <v>-300</v>
      </c>
    </row>
    <row r="16" spans="1:5" x14ac:dyDescent="0.25">
      <c r="A16" s="11" t="s">
        <v>184</v>
      </c>
      <c r="B16" s="6">
        <v>40756</v>
      </c>
      <c r="C16" s="5" t="s">
        <v>118</v>
      </c>
      <c r="D16" s="11" t="s">
        <v>10</v>
      </c>
      <c r="E16" s="5">
        <v>-50.86</v>
      </c>
    </row>
    <row r="17" spans="1:5" x14ac:dyDescent="0.25">
      <c r="A17" s="11" t="s">
        <v>130</v>
      </c>
      <c r="B17" s="6">
        <v>40756</v>
      </c>
      <c r="C17" s="5" t="s">
        <v>113</v>
      </c>
      <c r="D17" s="11" t="s">
        <v>10</v>
      </c>
      <c r="E17" s="5">
        <v>-100</v>
      </c>
    </row>
    <row r="18" spans="1:5" x14ac:dyDescent="0.25">
      <c r="A18" s="11" t="s">
        <v>131</v>
      </c>
      <c r="B18" s="6">
        <v>40758</v>
      </c>
      <c r="C18" s="5" t="s">
        <v>112</v>
      </c>
      <c r="D18" s="11" t="s">
        <v>10</v>
      </c>
      <c r="E18" s="5">
        <v>-150</v>
      </c>
    </row>
    <row r="19" spans="1:5" x14ac:dyDescent="0.25">
      <c r="A19" s="11" t="s">
        <v>206</v>
      </c>
      <c r="B19" s="6">
        <v>40758</v>
      </c>
      <c r="C19" s="5" t="s">
        <v>115</v>
      </c>
      <c r="D19" s="11" t="s">
        <v>10</v>
      </c>
      <c r="E19" s="5">
        <v>-141.24</v>
      </c>
    </row>
    <row r="20" spans="1:5" x14ac:dyDescent="0.25">
      <c r="A20" s="11" t="s">
        <v>205</v>
      </c>
      <c r="B20" s="6">
        <v>40758</v>
      </c>
      <c r="C20" s="5" t="s">
        <v>114</v>
      </c>
      <c r="D20" s="11" t="s">
        <v>10</v>
      </c>
      <c r="E20" s="5">
        <v>-204.66</v>
      </c>
    </row>
    <row r="21" spans="1:5" x14ac:dyDescent="0.25">
      <c r="A21" s="11" t="s">
        <v>230</v>
      </c>
      <c r="B21" s="6">
        <v>40772</v>
      </c>
      <c r="C21" s="5" t="s">
        <v>105</v>
      </c>
      <c r="D21" s="11" t="s">
        <v>10</v>
      </c>
      <c r="E21" s="5">
        <v>-31.45</v>
      </c>
    </row>
    <row r="22" spans="1:5" x14ac:dyDescent="0.25">
      <c r="A22" s="11" t="s">
        <v>132</v>
      </c>
      <c r="B22" s="6">
        <v>40779</v>
      </c>
      <c r="C22" s="5" t="s">
        <v>104</v>
      </c>
      <c r="D22" s="11" t="s">
        <v>10</v>
      </c>
      <c r="E22" s="5">
        <v>-75</v>
      </c>
    </row>
    <row r="23" spans="1:5" x14ac:dyDescent="0.25">
      <c r="A23" s="11" t="s">
        <v>208</v>
      </c>
      <c r="B23" s="6">
        <v>40779</v>
      </c>
      <c r="C23" s="5" t="s">
        <v>207</v>
      </c>
      <c r="D23" s="11" t="s">
        <v>200</v>
      </c>
      <c r="E23" s="17">
        <v>-503</v>
      </c>
    </row>
    <row r="24" spans="1:5" x14ac:dyDescent="0.25">
      <c r="A24" s="11" t="s">
        <v>133</v>
      </c>
      <c r="B24" s="6">
        <v>40819</v>
      </c>
      <c r="C24" s="5" t="s">
        <v>99</v>
      </c>
      <c r="D24" s="11" t="s">
        <v>10</v>
      </c>
      <c r="E24" s="5">
        <v>-29.97</v>
      </c>
    </row>
    <row r="25" spans="1:5" x14ac:dyDescent="0.25">
      <c r="A25" s="11" t="s">
        <v>209</v>
      </c>
      <c r="B25" s="6">
        <v>40819</v>
      </c>
      <c r="C25" s="5" t="s">
        <v>101</v>
      </c>
      <c r="D25" s="11" t="s">
        <v>10</v>
      </c>
      <c r="E25" s="5">
        <v>-150</v>
      </c>
    </row>
    <row r="26" spans="1:5" x14ac:dyDescent="0.25">
      <c r="A26" s="11" t="s">
        <v>242</v>
      </c>
      <c r="B26" s="6">
        <v>40819</v>
      </c>
      <c r="C26" s="5" t="s">
        <v>98</v>
      </c>
      <c r="D26" s="11" t="s">
        <v>10</v>
      </c>
      <c r="E26" s="5">
        <v>-110</v>
      </c>
    </row>
    <row r="27" spans="1:5" x14ac:dyDescent="0.25">
      <c r="A27" s="11" t="s">
        <v>211</v>
      </c>
      <c r="B27" s="6">
        <v>40819</v>
      </c>
      <c r="C27" s="5" t="s">
        <v>102</v>
      </c>
      <c r="D27" s="11" t="s">
        <v>10</v>
      </c>
      <c r="E27" s="5">
        <v>-60</v>
      </c>
    </row>
    <row r="28" spans="1:5" x14ac:dyDescent="0.25">
      <c r="A28" s="11" t="s">
        <v>212</v>
      </c>
      <c r="B28" s="6">
        <v>40819</v>
      </c>
      <c r="C28" s="5" t="s">
        <v>103</v>
      </c>
      <c r="D28" s="11" t="s">
        <v>10</v>
      </c>
      <c r="E28" s="5">
        <v>-60</v>
      </c>
    </row>
    <row r="29" spans="1:5" x14ac:dyDescent="0.25">
      <c r="A29" s="11" t="s">
        <v>213</v>
      </c>
      <c r="B29" s="6">
        <v>40884</v>
      </c>
      <c r="C29" s="5" t="s">
        <v>80</v>
      </c>
      <c r="D29" s="11" t="s">
        <v>10</v>
      </c>
      <c r="E29" s="5">
        <v>-8.8000000000000007</v>
      </c>
    </row>
    <row r="30" spans="1:5" x14ac:dyDescent="0.25">
      <c r="A30" s="11" t="s">
        <v>201</v>
      </c>
      <c r="B30" s="6">
        <v>40842</v>
      </c>
      <c r="C30" s="5" t="s">
        <v>198</v>
      </c>
      <c r="D30" s="11" t="s">
        <v>200</v>
      </c>
      <c r="E30" s="16" t="s">
        <v>202</v>
      </c>
    </row>
    <row r="31" spans="1:5" x14ac:dyDescent="0.25">
      <c r="A31" s="11" t="s">
        <v>201</v>
      </c>
      <c r="B31" s="6">
        <v>40842</v>
      </c>
      <c r="C31" s="5" t="s">
        <v>199</v>
      </c>
      <c r="D31" s="11" t="s">
        <v>200</v>
      </c>
      <c r="E31" s="16" t="s">
        <v>203</v>
      </c>
    </row>
    <row r="32" spans="1:5" x14ac:dyDescent="0.25">
      <c r="A32" s="13" t="s">
        <v>185</v>
      </c>
      <c r="B32" s="6">
        <v>40842</v>
      </c>
      <c r="C32" s="5" t="s">
        <v>95</v>
      </c>
      <c r="D32" s="11" t="s">
        <v>10</v>
      </c>
      <c r="E32" s="5">
        <v>-9786.01</v>
      </c>
    </row>
    <row r="33" spans="1:5" x14ac:dyDescent="0.25">
      <c r="A33" s="11" t="s">
        <v>134</v>
      </c>
      <c r="B33" s="6">
        <v>40854</v>
      </c>
      <c r="C33" s="5" t="s">
        <v>94</v>
      </c>
      <c r="D33" s="11" t="s">
        <v>10</v>
      </c>
      <c r="E33" s="5">
        <v>-140.47</v>
      </c>
    </row>
    <row r="34" spans="1:5" x14ac:dyDescent="0.25">
      <c r="A34" s="11" t="s">
        <v>214</v>
      </c>
      <c r="B34" s="6">
        <v>40865</v>
      </c>
      <c r="C34" s="5" t="s">
        <v>93</v>
      </c>
      <c r="D34" s="11" t="s">
        <v>10</v>
      </c>
      <c r="E34" s="5">
        <v>-300</v>
      </c>
    </row>
    <row r="35" spans="1:5" x14ac:dyDescent="0.25">
      <c r="A35" s="11" t="s">
        <v>135</v>
      </c>
      <c r="B35" s="6">
        <v>40865</v>
      </c>
      <c r="C35" s="5" t="s">
        <v>92</v>
      </c>
      <c r="D35" s="11" t="s">
        <v>10</v>
      </c>
      <c r="E35" s="5">
        <v>-1500</v>
      </c>
    </row>
    <row r="36" spans="1:5" x14ac:dyDescent="0.25">
      <c r="A36" s="11" t="s">
        <v>136</v>
      </c>
      <c r="B36" s="6">
        <v>40865</v>
      </c>
      <c r="C36" s="5" t="s">
        <v>90</v>
      </c>
      <c r="D36" s="11" t="s">
        <v>10</v>
      </c>
      <c r="E36" s="5">
        <v>-600</v>
      </c>
    </row>
    <row r="37" spans="1:5" x14ac:dyDescent="0.25">
      <c r="A37" s="11" t="s">
        <v>215</v>
      </c>
      <c r="B37" s="6">
        <v>40865</v>
      </c>
      <c r="C37" s="5" t="s">
        <v>86</v>
      </c>
      <c r="D37" s="11" t="s">
        <v>10</v>
      </c>
      <c r="E37" s="5">
        <v>-1250</v>
      </c>
    </row>
    <row r="38" spans="1:5" x14ac:dyDescent="0.25">
      <c r="A38" s="11" t="s">
        <v>137</v>
      </c>
      <c r="B38" s="6">
        <v>40865</v>
      </c>
      <c r="C38" s="5" t="s">
        <v>87</v>
      </c>
      <c r="D38" s="11" t="s">
        <v>10</v>
      </c>
      <c r="E38" s="5">
        <v>-1000</v>
      </c>
    </row>
    <row r="39" spans="1:5" x14ac:dyDescent="0.25">
      <c r="A39" s="11" t="s">
        <v>138</v>
      </c>
      <c r="B39" s="6">
        <v>40865</v>
      </c>
      <c r="C39" s="5" t="s">
        <v>91</v>
      </c>
      <c r="D39" s="11" t="s">
        <v>10</v>
      </c>
      <c r="E39" s="5">
        <v>-500</v>
      </c>
    </row>
    <row r="40" spans="1:5" x14ac:dyDescent="0.25">
      <c r="A40" s="11" t="s">
        <v>139</v>
      </c>
      <c r="B40" s="6">
        <v>40865</v>
      </c>
      <c r="C40" s="5" t="s">
        <v>64</v>
      </c>
      <c r="D40" s="11" t="s">
        <v>10</v>
      </c>
      <c r="E40" s="5">
        <v>-1250</v>
      </c>
    </row>
    <row r="41" spans="1:5" x14ac:dyDescent="0.25">
      <c r="A41" s="11" t="s">
        <v>140</v>
      </c>
      <c r="B41" s="6">
        <v>40865</v>
      </c>
      <c r="C41" s="5" t="s">
        <v>88</v>
      </c>
      <c r="D41" s="11" t="s">
        <v>10</v>
      </c>
      <c r="E41" s="5">
        <v>-400</v>
      </c>
    </row>
    <row r="42" spans="1:5" x14ac:dyDescent="0.25">
      <c r="A42" s="11" t="s">
        <v>231</v>
      </c>
      <c r="B42" s="6">
        <v>40865</v>
      </c>
      <c r="C42" s="5" t="s">
        <v>82</v>
      </c>
      <c r="D42" s="11" t="s">
        <v>10</v>
      </c>
      <c r="E42" s="5">
        <v>-500</v>
      </c>
    </row>
    <row r="43" spans="1:5" x14ac:dyDescent="0.25">
      <c r="A43" s="11" t="s">
        <v>141</v>
      </c>
      <c r="B43" s="6">
        <v>40865</v>
      </c>
      <c r="C43" s="5" t="s">
        <v>81</v>
      </c>
      <c r="D43" s="11" t="s">
        <v>10</v>
      </c>
      <c r="E43" s="5">
        <v>-750</v>
      </c>
    </row>
    <row r="44" spans="1:5" x14ac:dyDescent="0.25">
      <c r="A44" s="11" t="s">
        <v>142</v>
      </c>
      <c r="B44" s="6">
        <v>40865</v>
      </c>
      <c r="C44" s="5" t="s">
        <v>85</v>
      </c>
      <c r="D44" s="11" t="s">
        <v>10</v>
      </c>
      <c r="E44" s="5">
        <v>-250</v>
      </c>
    </row>
    <row r="45" spans="1:5" x14ac:dyDescent="0.25">
      <c r="A45" s="11" t="s">
        <v>143</v>
      </c>
      <c r="B45" s="6">
        <v>40865</v>
      </c>
      <c r="C45" s="5" t="s">
        <v>79</v>
      </c>
      <c r="D45" s="11" t="s">
        <v>10</v>
      </c>
      <c r="E45" s="5">
        <v>-150</v>
      </c>
    </row>
    <row r="46" spans="1:5" x14ac:dyDescent="0.25">
      <c r="A46" s="11" t="s">
        <v>132</v>
      </c>
      <c r="B46" s="6">
        <v>40865</v>
      </c>
      <c r="C46" s="5" t="s">
        <v>89</v>
      </c>
      <c r="D46" s="11" t="s">
        <v>10</v>
      </c>
      <c r="E46" s="5">
        <v>-75</v>
      </c>
    </row>
    <row r="47" spans="1:5" x14ac:dyDescent="0.25">
      <c r="A47" s="11" t="s">
        <v>144</v>
      </c>
      <c r="B47" s="6">
        <v>40865</v>
      </c>
      <c r="C47" s="5" t="s">
        <v>78</v>
      </c>
      <c r="D47" s="11" t="s">
        <v>10</v>
      </c>
      <c r="E47" s="5">
        <v>-250</v>
      </c>
    </row>
    <row r="48" spans="1:5" x14ac:dyDescent="0.25">
      <c r="A48" s="11" t="s">
        <v>134</v>
      </c>
      <c r="B48" s="6">
        <v>40941</v>
      </c>
      <c r="C48" s="5" t="s">
        <v>54</v>
      </c>
      <c r="D48" s="11" t="s">
        <v>10</v>
      </c>
      <c r="E48" s="5">
        <v>-124.04</v>
      </c>
    </row>
    <row r="49" spans="1:5" x14ac:dyDescent="0.25">
      <c r="A49" s="13" t="s">
        <v>185</v>
      </c>
      <c r="B49" s="6">
        <v>40867</v>
      </c>
      <c r="C49" s="5" t="s">
        <v>84</v>
      </c>
      <c r="D49" s="11" t="s">
        <v>10</v>
      </c>
      <c r="E49" s="5">
        <v>-10013.07</v>
      </c>
    </row>
    <row r="50" spans="1:5" x14ac:dyDescent="0.25">
      <c r="A50" s="11" t="s">
        <v>241</v>
      </c>
      <c r="B50" s="6">
        <v>40881</v>
      </c>
      <c r="C50" s="5" t="s">
        <v>74</v>
      </c>
      <c r="D50" s="11" t="s">
        <v>10</v>
      </c>
      <c r="E50" s="5">
        <v>-125.25</v>
      </c>
    </row>
    <row r="51" spans="1:5" x14ac:dyDescent="0.25">
      <c r="A51" s="11" t="s">
        <v>204</v>
      </c>
      <c r="B51" s="6">
        <v>40881</v>
      </c>
      <c r="C51" s="5" t="s">
        <v>75</v>
      </c>
      <c r="D51" s="11" t="s">
        <v>10</v>
      </c>
      <c r="E51" s="5">
        <v>-123.45</v>
      </c>
    </row>
    <row r="52" spans="1:5" x14ac:dyDescent="0.25">
      <c r="A52" s="11" t="s">
        <v>216</v>
      </c>
      <c r="B52" s="6">
        <v>40892</v>
      </c>
      <c r="C52" s="5" t="s">
        <v>146</v>
      </c>
      <c r="D52" s="11" t="s">
        <v>10</v>
      </c>
      <c r="E52" s="5">
        <v>-175</v>
      </c>
    </row>
    <row r="53" spans="1:5" x14ac:dyDescent="0.25">
      <c r="A53" s="11" t="s">
        <v>145</v>
      </c>
      <c r="B53" s="6">
        <v>40893</v>
      </c>
      <c r="C53" s="5" t="s">
        <v>69</v>
      </c>
      <c r="D53" s="11" t="s">
        <v>10</v>
      </c>
      <c r="E53" s="5">
        <v>-100</v>
      </c>
    </row>
    <row r="54" spans="1:5" x14ac:dyDescent="0.25">
      <c r="A54" s="11" t="s">
        <v>217</v>
      </c>
      <c r="B54" s="6">
        <v>40893</v>
      </c>
      <c r="C54" s="5" t="s">
        <v>148</v>
      </c>
      <c r="D54" s="11" t="s">
        <v>10</v>
      </c>
      <c r="E54" s="5">
        <v>-100</v>
      </c>
    </row>
    <row r="55" spans="1:5" x14ac:dyDescent="0.25">
      <c r="A55" s="11" t="s">
        <v>218</v>
      </c>
      <c r="B55" s="6">
        <v>41259</v>
      </c>
      <c r="C55" s="5" t="s">
        <v>57</v>
      </c>
      <c r="D55" s="11" t="s">
        <v>10</v>
      </c>
      <c r="E55" s="5">
        <v>-91.96</v>
      </c>
    </row>
    <row r="56" spans="1:5" x14ac:dyDescent="0.25">
      <c r="A56" s="11" t="s">
        <v>236</v>
      </c>
      <c r="B56" s="6">
        <v>41259</v>
      </c>
      <c r="C56" s="5" t="s">
        <v>42</v>
      </c>
      <c r="D56" s="11" t="s">
        <v>10</v>
      </c>
      <c r="E56" s="5">
        <v>-84.04</v>
      </c>
    </row>
    <row r="57" spans="1:5" x14ac:dyDescent="0.25">
      <c r="A57" s="11" t="s">
        <v>149</v>
      </c>
      <c r="B57" s="6">
        <v>40893</v>
      </c>
      <c r="C57" s="5" t="s">
        <v>73</v>
      </c>
      <c r="D57" s="11" t="s">
        <v>10</v>
      </c>
      <c r="E57" s="5">
        <v>-587.44000000000005</v>
      </c>
    </row>
    <row r="58" spans="1:5" x14ac:dyDescent="0.25">
      <c r="A58" s="11" t="s">
        <v>150</v>
      </c>
      <c r="B58" s="6">
        <v>40896</v>
      </c>
      <c r="C58" s="5" t="s">
        <v>70</v>
      </c>
      <c r="D58" s="11" t="s">
        <v>10</v>
      </c>
      <c r="E58" s="5">
        <v>-91.25</v>
      </c>
    </row>
    <row r="59" spans="1:5" x14ac:dyDescent="0.25">
      <c r="A59" s="11" t="s">
        <v>220</v>
      </c>
      <c r="B59" s="6">
        <v>40896</v>
      </c>
      <c r="C59" s="5" t="s">
        <v>151</v>
      </c>
      <c r="D59" s="11" t="s">
        <v>10</v>
      </c>
      <c r="E59" s="5">
        <v>-206.03</v>
      </c>
    </row>
    <row r="60" spans="1:5" x14ac:dyDescent="0.25">
      <c r="A60" s="13" t="s">
        <v>185</v>
      </c>
      <c r="B60" s="6">
        <v>41271</v>
      </c>
      <c r="C60" s="5" t="s">
        <v>68</v>
      </c>
      <c r="D60" s="11" t="s">
        <v>10</v>
      </c>
      <c r="E60" s="5">
        <v>-10309.450000000001</v>
      </c>
    </row>
    <row r="61" spans="1:5" x14ac:dyDescent="0.25">
      <c r="A61" s="11" t="s">
        <v>237</v>
      </c>
      <c r="B61" s="6">
        <v>40921</v>
      </c>
      <c r="C61" s="5" t="s">
        <v>60</v>
      </c>
      <c r="D61" s="11" t="s">
        <v>10</v>
      </c>
      <c r="E61" s="5">
        <v>-8.8000000000000007</v>
      </c>
    </row>
    <row r="62" spans="1:5" x14ac:dyDescent="0.25">
      <c r="A62" s="11" t="s">
        <v>136</v>
      </c>
      <c r="B62" s="6">
        <v>40921</v>
      </c>
      <c r="C62" s="5" t="s">
        <v>62</v>
      </c>
      <c r="D62" s="11" t="s">
        <v>10</v>
      </c>
      <c r="E62" s="5">
        <v>-600</v>
      </c>
    </row>
    <row r="63" spans="1:5" x14ac:dyDescent="0.25">
      <c r="A63" s="11" t="s">
        <v>215</v>
      </c>
      <c r="B63" s="6">
        <v>40921</v>
      </c>
      <c r="C63" s="5" t="s">
        <v>63</v>
      </c>
      <c r="D63" s="11" t="s">
        <v>10</v>
      </c>
      <c r="E63" s="5">
        <v>-1250</v>
      </c>
    </row>
    <row r="64" spans="1:5" x14ac:dyDescent="0.25">
      <c r="A64" s="11" t="s">
        <v>137</v>
      </c>
      <c r="B64" s="6">
        <v>40921</v>
      </c>
      <c r="C64" s="5" t="s">
        <v>65</v>
      </c>
      <c r="D64" s="11" t="s">
        <v>10</v>
      </c>
      <c r="E64" s="5">
        <v>-1000</v>
      </c>
    </row>
    <row r="65" spans="1:5" x14ac:dyDescent="0.25">
      <c r="A65" s="11" t="s">
        <v>138</v>
      </c>
      <c r="B65" s="6">
        <v>40921</v>
      </c>
      <c r="C65" s="5" t="s">
        <v>66</v>
      </c>
      <c r="D65" s="11" t="s">
        <v>10</v>
      </c>
      <c r="E65" s="5">
        <v>-500</v>
      </c>
    </row>
    <row r="66" spans="1:5" x14ac:dyDescent="0.25">
      <c r="A66" s="11" t="s">
        <v>140</v>
      </c>
      <c r="B66" s="6">
        <v>40921</v>
      </c>
      <c r="C66" s="5" t="s">
        <v>67</v>
      </c>
      <c r="D66" s="11" t="s">
        <v>10</v>
      </c>
      <c r="E66" s="5">
        <v>-400</v>
      </c>
    </row>
    <row r="67" spans="1:5" x14ac:dyDescent="0.25">
      <c r="A67" s="11" t="s">
        <v>139</v>
      </c>
      <c r="B67" s="6">
        <v>40921</v>
      </c>
      <c r="C67" s="5" t="s">
        <v>55</v>
      </c>
      <c r="D67" s="11" t="s">
        <v>10</v>
      </c>
      <c r="E67" s="5">
        <v>-1250</v>
      </c>
    </row>
    <row r="68" spans="1:5" x14ac:dyDescent="0.25">
      <c r="A68" s="11" t="s">
        <v>152</v>
      </c>
      <c r="B68" s="6">
        <v>40921</v>
      </c>
      <c r="C68" s="5" t="s">
        <v>61</v>
      </c>
      <c r="D68" s="11" t="s">
        <v>10</v>
      </c>
      <c r="E68" s="5">
        <v>-750</v>
      </c>
    </row>
    <row r="69" spans="1:5" x14ac:dyDescent="0.25">
      <c r="A69" s="11" t="s">
        <v>153</v>
      </c>
      <c r="B69" s="6">
        <v>40921</v>
      </c>
      <c r="C69" s="5" t="s">
        <v>58</v>
      </c>
      <c r="D69" s="11" t="s">
        <v>10</v>
      </c>
      <c r="E69" s="5">
        <v>-250</v>
      </c>
    </row>
    <row r="70" spans="1:5" x14ac:dyDescent="0.25">
      <c r="A70" s="11" t="s">
        <v>142</v>
      </c>
      <c r="B70" s="6">
        <v>40921</v>
      </c>
      <c r="C70" s="5" t="s">
        <v>59</v>
      </c>
      <c r="D70" s="11" t="s">
        <v>10</v>
      </c>
      <c r="E70" s="5">
        <v>-250</v>
      </c>
    </row>
    <row r="71" spans="1:5" x14ac:dyDescent="0.25">
      <c r="A71" s="11" t="s">
        <v>134</v>
      </c>
      <c r="B71" s="6">
        <v>40954</v>
      </c>
      <c r="C71" s="5" t="s">
        <v>47</v>
      </c>
      <c r="D71" s="11" t="s">
        <v>10</v>
      </c>
      <c r="E71" s="5">
        <v>-123.75</v>
      </c>
    </row>
    <row r="72" spans="1:5" x14ac:dyDescent="0.25">
      <c r="A72" s="13" t="s">
        <v>185</v>
      </c>
      <c r="B72" s="6">
        <v>40934</v>
      </c>
      <c r="C72" s="5" t="s">
        <v>52</v>
      </c>
      <c r="D72" s="11" t="s">
        <v>10</v>
      </c>
      <c r="E72" s="5">
        <v>-6414.45</v>
      </c>
    </row>
    <row r="73" spans="1:5" x14ac:dyDescent="0.25">
      <c r="A73" s="11" t="s">
        <v>135</v>
      </c>
      <c r="B73" s="6">
        <v>40934</v>
      </c>
      <c r="C73" s="5" t="s">
        <v>56</v>
      </c>
      <c r="D73" s="11" t="s">
        <v>10</v>
      </c>
      <c r="E73" s="5">
        <v>-1500</v>
      </c>
    </row>
    <row r="74" spans="1:5" x14ac:dyDescent="0.25">
      <c r="A74" s="11" t="s">
        <v>231</v>
      </c>
      <c r="B74" s="6">
        <v>40934</v>
      </c>
      <c r="C74" s="5" t="s">
        <v>46</v>
      </c>
      <c r="D74" s="11" t="s">
        <v>10</v>
      </c>
      <c r="E74" s="5">
        <v>-500</v>
      </c>
    </row>
    <row r="75" spans="1:5" x14ac:dyDescent="0.25">
      <c r="A75" s="11" t="s">
        <v>214</v>
      </c>
      <c r="B75" s="6">
        <v>40934</v>
      </c>
      <c r="C75" s="5" t="s">
        <v>53</v>
      </c>
      <c r="D75" s="11" t="s">
        <v>10</v>
      </c>
      <c r="E75" s="5">
        <v>-300</v>
      </c>
    </row>
    <row r="76" spans="1:5" x14ac:dyDescent="0.25">
      <c r="A76" s="11" t="s">
        <v>222</v>
      </c>
      <c r="B76" s="6">
        <v>40940</v>
      </c>
      <c r="C76" s="5" t="s">
        <v>51</v>
      </c>
      <c r="D76" s="11" t="s">
        <v>10</v>
      </c>
      <c r="E76" s="5">
        <v>-183.01</v>
      </c>
    </row>
    <row r="77" spans="1:5" x14ac:dyDescent="0.25">
      <c r="A77" s="11" t="s">
        <v>237</v>
      </c>
      <c r="B77" s="6">
        <v>40940</v>
      </c>
      <c r="C77" s="5" t="s">
        <v>50</v>
      </c>
      <c r="D77" s="11" t="s">
        <v>10</v>
      </c>
      <c r="E77" s="5">
        <v>-16.2</v>
      </c>
    </row>
    <row r="78" spans="1:5" x14ac:dyDescent="0.25">
      <c r="A78" s="11" t="s">
        <v>154</v>
      </c>
      <c r="B78" s="6">
        <v>40949</v>
      </c>
      <c r="C78" s="5" t="s">
        <v>45</v>
      </c>
      <c r="D78" s="11" t="s">
        <v>10</v>
      </c>
      <c r="E78" s="5">
        <v>-27.92</v>
      </c>
    </row>
    <row r="79" spans="1:5" x14ac:dyDescent="0.25">
      <c r="A79" s="13" t="s">
        <v>185</v>
      </c>
      <c r="B79" s="6">
        <v>40959</v>
      </c>
      <c r="C79" s="5" t="s">
        <v>41</v>
      </c>
      <c r="D79" s="11" t="s">
        <v>10</v>
      </c>
      <c r="E79" s="5">
        <v>-9176.33</v>
      </c>
    </row>
    <row r="80" spans="1:5" x14ac:dyDescent="0.25">
      <c r="A80" s="13" t="s">
        <v>185</v>
      </c>
      <c r="B80" s="6">
        <v>40991</v>
      </c>
      <c r="C80" s="5" t="s">
        <v>34</v>
      </c>
      <c r="D80" s="11" t="s">
        <v>10</v>
      </c>
      <c r="E80" s="5">
        <v>-9200.32</v>
      </c>
    </row>
    <row r="81" spans="1:5" x14ac:dyDescent="0.25">
      <c r="A81" s="11" t="s">
        <v>223</v>
      </c>
      <c r="B81" s="6">
        <v>41016</v>
      </c>
      <c r="C81" s="5" t="s">
        <v>155</v>
      </c>
      <c r="D81" s="11" t="s">
        <v>10</v>
      </c>
      <c r="E81" s="5">
        <v>-95.48</v>
      </c>
    </row>
    <row r="82" spans="1:5" x14ac:dyDescent="0.25">
      <c r="A82" s="11" t="s">
        <v>156</v>
      </c>
      <c r="B82" s="6">
        <v>41023</v>
      </c>
      <c r="C82" s="5" t="s">
        <v>25</v>
      </c>
      <c r="D82" s="11" t="s">
        <v>10</v>
      </c>
      <c r="E82" s="5">
        <v>-41.45</v>
      </c>
    </row>
    <row r="83" spans="1:5" x14ac:dyDescent="0.25">
      <c r="A83" s="11" t="s">
        <v>224</v>
      </c>
      <c r="B83" s="6">
        <v>40959</v>
      </c>
      <c r="C83" s="5" t="s">
        <v>44</v>
      </c>
      <c r="D83" s="11" t="s">
        <v>10</v>
      </c>
      <c r="E83" s="5">
        <v>-220.28</v>
      </c>
    </row>
    <row r="84" spans="1:5" x14ac:dyDescent="0.25">
      <c r="A84" s="11" t="s">
        <v>157</v>
      </c>
      <c r="B84" s="6">
        <v>40959</v>
      </c>
      <c r="C84" s="5" t="s">
        <v>40</v>
      </c>
      <c r="D84" s="11" t="s">
        <v>10</v>
      </c>
      <c r="E84" s="5">
        <v>-200</v>
      </c>
    </row>
    <row r="85" spans="1:5" x14ac:dyDescent="0.25">
      <c r="A85" s="11" t="s">
        <v>158</v>
      </c>
      <c r="B85" s="6">
        <v>40976</v>
      </c>
      <c r="C85" s="5" t="s">
        <v>38</v>
      </c>
      <c r="D85" s="11" t="s">
        <v>10</v>
      </c>
      <c r="E85" s="5">
        <v>-226.44</v>
      </c>
    </row>
    <row r="86" spans="1:5" x14ac:dyDescent="0.25">
      <c r="A86" s="11" t="s">
        <v>232</v>
      </c>
      <c r="B86" s="6">
        <v>40976</v>
      </c>
      <c r="C86" s="5" t="s">
        <v>39</v>
      </c>
      <c r="D86" s="11" t="s">
        <v>10</v>
      </c>
      <c r="E86" s="5">
        <v>-15.88</v>
      </c>
    </row>
    <row r="87" spans="1:5" x14ac:dyDescent="0.25">
      <c r="A87" s="11" t="s">
        <v>159</v>
      </c>
      <c r="B87" s="6">
        <v>40980</v>
      </c>
      <c r="C87" s="5" t="s">
        <v>33</v>
      </c>
      <c r="D87" s="11" t="s">
        <v>10</v>
      </c>
      <c r="E87" s="5">
        <v>-30</v>
      </c>
    </row>
    <row r="88" spans="1:5" x14ac:dyDescent="0.25">
      <c r="A88" s="11" t="s">
        <v>233</v>
      </c>
      <c r="B88" s="6">
        <v>40991</v>
      </c>
      <c r="C88" s="5" t="s">
        <v>36</v>
      </c>
      <c r="D88" s="11" t="s">
        <v>10</v>
      </c>
      <c r="E88" s="5">
        <v>-299.98</v>
      </c>
    </row>
    <row r="89" spans="1:5" x14ac:dyDescent="0.25">
      <c r="A89" s="11" t="s">
        <v>134</v>
      </c>
      <c r="B89" s="6">
        <v>40991</v>
      </c>
      <c r="C89" s="5" t="s">
        <v>37</v>
      </c>
      <c r="D89" s="11" t="s">
        <v>10</v>
      </c>
      <c r="E89" s="5">
        <v>-88.77</v>
      </c>
    </row>
    <row r="90" spans="1:5" x14ac:dyDescent="0.25">
      <c r="A90" s="11" t="s">
        <v>160</v>
      </c>
      <c r="B90" s="6">
        <v>40991</v>
      </c>
      <c r="C90" s="5" t="s">
        <v>19</v>
      </c>
      <c r="D90" s="11" t="s">
        <v>10</v>
      </c>
      <c r="E90" s="5">
        <v>-132.68</v>
      </c>
    </row>
    <row r="91" spans="1:5" x14ac:dyDescent="0.25">
      <c r="A91" s="11" t="s">
        <v>161</v>
      </c>
      <c r="B91" s="6">
        <v>40991</v>
      </c>
      <c r="C91" s="5" t="s">
        <v>30</v>
      </c>
      <c r="D91" s="11" t="s">
        <v>10</v>
      </c>
      <c r="E91" s="5">
        <v>-55</v>
      </c>
    </row>
    <row r="92" spans="1:5" x14ac:dyDescent="0.25">
      <c r="A92" s="11" t="s">
        <v>180</v>
      </c>
      <c r="B92" s="6">
        <v>40991</v>
      </c>
      <c r="C92" s="5" t="s">
        <v>162</v>
      </c>
      <c r="D92" s="11" t="s">
        <v>10</v>
      </c>
      <c r="E92" s="5">
        <v>-45</v>
      </c>
    </row>
    <row r="93" spans="1:5" x14ac:dyDescent="0.25">
      <c r="A93" s="11" t="s">
        <v>163</v>
      </c>
      <c r="B93" s="6">
        <v>40991</v>
      </c>
      <c r="C93" s="5" t="s">
        <v>35</v>
      </c>
      <c r="D93" s="11" t="s">
        <v>10</v>
      </c>
      <c r="E93" s="5">
        <v>-300</v>
      </c>
    </row>
    <row r="94" spans="1:5" x14ac:dyDescent="0.25">
      <c r="A94" s="11" t="s">
        <v>164</v>
      </c>
      <c r="B94" s="6">
        <v>40991</v>
      </c>
      <c r="C94" s="5" t="s">
        <v>32</v>
      </c>
      <c r="D94" s="11" t="s">
        <v>10</v>
      </c>
      <c r="E94" s="5">
        <v>-30</v>
      </c>
    </row>
    <row r="95" spans="1:5" x14ac:dyDescent="0.25">
      <c r="A95" s="11" t="s">
        <v>165</v>
      </c>
      <c r="B95" s="6">
        <v>40998</v>
      </c>
      <c r="C95" s="5" t="s">
        <v>31</v>
      </c>
      <c r="D95" s="11" t="s">
        <v>10</v>
      </c>
      <c r="E95" s="5">
        <v>-50</v>
      </c>
    </row>
    <row r="96" spans="1:5" x14ac:dyDescent="0.25">
      <c r="A96" s="13" t="s">
        <v>185</v>
      </c>
      <c r="B96" s="6">
        <v>41019</v>
      </c>
      <c r="C96" s="5" t="s">
        <v>24</v>
      </c>
      <c r="D96" s="11" t="s">
        <v>10</v>
      </c>
      <c r="E96" s="5">
        <v>-9194.33</v>
      </c>
    </row>
    <row r="97" spans="1:5" x14ac:dyDescent="0.25">
      <c r="A97" s="11" t="s">
        <v>156</v>
      </c>
      <c r="B97" s="6">
        <v>41019</v>
      </c>
      <c r="C97" s="5" t="s">
        <v>21</v>
      </c>
      <c r="D97" s="11" t="s">
        <v>10</v>
      </c>
      <c r="E97" s="5">
        <v>-251.22</v>
      </c>
    </row>
    <row r="98" spans="1:5" x14ac:dyDescent="0.25">
      <c r="A98" s="11" t="s">
        <v>166</v>
      </c>
      <c r="B98" s="6">
        <v>41019</v>
      </c>
      <c r="C98" s="5" t="s">
        <v>28</v>
      </c>
      <c r="D98" s="11" t="s">
        <v>10</v>
      </c>
      <c r="E98" s="5">
        <v>-29.15</v>
      </c>
    </row>
    <row r="99" spans="1:5" x14ac:dyDescent="0.25">
      <c r="A99" s="11" t="s">
        <v>226</v>
      </c>
      <c r="B99" s="6">
        <v>41026</v>
      </c>
      <c r="C99" s="5" t="s">
        <v>167</v>
      </c>
      <c r="D99" s="11" t="s">
        <v>10</v>
      </c>
      <c r="E99" s="5">
        <v>-27.5</v>
      </c>
    </row>
    <row r="100" spans="1:5" x14ac:dyDescent="0.25">
      <c r="A100" s="11" t="s">
        <v>225</v>
      </c>
      <c r="B100" s="6">
        <v>41026</v>
      </c>
      <c r="C100" s="5" t="s">
        <v>168</v>
      </c>
      <c r="D100" s="11" t="s">
        <v>10</v>
      </c>
      <c r="E100" s="5">
        <v>-8</v>
      </c>
    </row>
    <row r="101" spans="1:5" x14ac:dyDescent="0.25">
      <c r="A101" s="11" t="s">
        <v>169</v>
      </c>
      <c r="B101" s="6">
        <v>41023</v>
      </c>
      <c r="C101" s="5" t="s">
        <v>20</v>
      </c>
      <c r="D101" s="11" t="s">
        <v>10</v>
      </c>
      <c r="E101" s="5">
        <v>-110</v>
      </c>
    </row>
    <row r="102" spans="1:5" x14ac:dyDescent="0.25">
      <c r="A102" s="11" t="s">
        <v>170</v>
      </c>
      <c r="B102" s="6">
        <v>41038</v>
      </c>
      <c r="C102" s="5" t="s">
        <v>18</v>
      </c>
      <c r="D102" s="11" t="s">
        <v>10</v>
      </c>
      <c r="E102" s="5">
        <v>-16.559999999999999</v>
      </c>
    </row>
    <row r="103" spans="1:5" x14ac:dyDescent="0.25">
      <c r="A103" s="13" t="s">
        <v>185</v>
      </c>
      <c r="B103" s="6">
        <v>41044</v>
      </c>
      <c r="C103" s="5" t="s">
        <v>16</v>
      </c>
      <c r="D103" s="11" t="s">
        <v>10</v>
      </c>
      <c r="E103" s="5">
        <v>-27546.97</v>
      </c>
    </row>
    <row r="104" spans="1:5" x14ac:dyDescent="0.25">
      <c r="A104" s="11" t="s">
        <v>143</v>
      </c>
      <c r="B104" s="6">
        <v>41043</v>
      </c>
      <c r="C104" s="5" t="s">
        <v>17</v>
      </c>
      <c r="D104" s="11" t="s">
        <v>10</v>
      </c>
      <c r="E104" s="5">
        <v>-150</v>
      </c>
    </row>
    <row r="105" spans="1:5" x14ac:dyDescent="0.25">
      <c r="A105" s="11" t="s">
        <v>171</v>
      </c>
      <c r="B105" s="6">
        <v>41066</v>
      </c>
      <c r="C105" s="5" t="s">
        <v>172</v>
      </c>
      <c r="D105" s="11" t="s">
        <v>10</v>
      </c>
      <c r="E105" s="5">
        <v>-410</v>
      </c>
    </row>
    <row r="106" spans="1:5" x14ac:dyDescent="0.25">
      <c r="A106" s="11" t="s">
        <v>134</v>
      </c>
      <c r="B106" s="6">
        <v>41066</v>
      </c>
      <c r="C106" s="5" t="s">
        <v>15</v>
      </c>
      <c r="D106" s="11" t="s">
        <v>10</v>
      </c>
      <c r="E106" s="5">
        <v>-71.13</v>
      </c>
    </row>
    <row r="107" spans="1:5" x14ac:dyDescent="0.25">
      <c r="A107" s="11" t="s">
        <v>173</v>
      </c>
      <c r="B107" s="6">
        <v>41066</v>
      </c>
      <c r="C107" s="5" t="s">
        <v>13</v>
      </c>
      <c r="D107" s="11" t="s">
        <v>10</v>
      </c>
      <c r="E107" s="5">
        <v>-950</v>
      </c>
    </row>
    <row r="108" spans="1:5" x14ac:dyDescent="0.25">
      <c r="A108" s="11" t="s">
        <v>174</v>
      </c>
      <c r="B108" s="6">
        <v>41066</v>
      </c>
      <c r="C108" s="5" t="s">
        <v>14</v>
      </c>
      <c r="D108" s="11" t="s">
        <v>10</v>
      </c>
      <c r="E108" s="5">
        <v>-180</v>
      </c>
    </row>
    <row r="109" spans="1:5" x14ac:dyDescent="0.25">
      <c r="A109" s="11" t="s">
        <v>175</v>
      </c>
      <c r="B109" s="6">
        <v>41085</v>
      </c>
      <c r="C109" s="5" t="s">
        <v>176</v>
      </c>
      <c r="D109" s="11" t="s">
        <v>10</v>
      </c>
      <c r="E109" s="5">
        <v>-50</v>
      </c>
    </row>
    <row r="110" spans="1:5" x14ac:dyDescent="0.25">
      <c r="A110" s="11" t="s">
        <v>177</v>
      </c>
      <c r="B110" s="6">
        <v>41100</v>
      </c>
      <c r="C110" s="5" t="s">
        <v>122</v>
      </c>
      <c r="D110" s="11" t="s">
        <v>10</v>
      </c>
      <c r="E110" s="5">
        <v>-122.08</v>
      </c>
    </row>
    <row r="111" spans="1:5" x14ac:dyDescent="0.25">
      <c r="A111" s="11" t="s">
        <v>184</v>
      </c>
      <c r="B111" s="6">
        <v>41110</v>
      </c>
      <c r="C111" s="5" t="s">
        <v>178</v>
      </c>
      <c r="D111" s="11" t="s">
        <v>10</v>
      </c>
      <c r="E111" s="5">
        <v>-49.66</v>
      </c>
    </row>
    <row r="112" spans="1:5" x14ac:dyDescent="0.25">
      <c r="A112" s="11" t="s">
        <v>158</v>
      </c>
      <c r="B112" s="6">
        <v>41107</v>
      </c>
      <c r="C112" s="5" t="s">
        <v>122</v>
      </c>
      <c r="D112" s="11" t="s">
        <v>10</v>
      </c>
      <c r="E112" s="5">
        <v>-255.3</v>
      </c>
    </row>
    <row r="113" spans="1:5" x14ac:dyDescent="0.25">
      <c r="A113" s="11" t="s">
        <v>194</v>
      </c>
      <c r="B113" s="6">
        <v>40947</v>
      </c>
      <c r="C113" s="5"/>
      <c r="D113" s="11" t="s">
        <v>195</v>
      </c>
      <c r="E113" s="5">
        <v>-43.13</v>
      </c>
    </row>
    <row r="114" spans="1:5" x14ac:dyDescent="0.25">
      <c r="A114" s="11" t="s">
        <v>196</v>
      </c>
      <c r="B114" s="6">
        <v>41023</v>
      </c>
      <c r="C114" s="5"/>
      <c r="D114" s="11" t="s">
        <v>197</v>
      </c>
      <c r="E114" s="5">
        <v>-1800</v>
      </c>
    </row>
    <row r="115" spans="1:5" ht="18" thickBot="1" x14ac:dyDescent="0.35">
      <c r="A115" s="68" t="s">
        <v>327</v>
      </c>
      <c r="B115" s="69"/>
      <c r="C115" s="69"/>
      <c r="D115" s="69"/>
      <c r="E115" s="70">
        <f>SUM(E6:E114)</f>
        <v>-122368.77999999998</v>
      </c>
    </row>
    <row r="116" spans="1:5" ht="15.75" thickTop="1" x14ac:dyDescent="0.25"/>
  </sheetData>
  <pageMargins left="0.25" right="0.25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0"/>
  <sheetViews>
    <sheetView topLeftCell="A29" zoomScale="110" zoomScaleNormal="110" workbookViewId="0">
      <selection activeCell="A36" sqref="A36"/>
    </sheetView>
  </sheetViews>
  <sheetFormatPr defaultColWidth="9.140625" defaultRowHeight="14.25" x14ac:dyDescent="0.2"/>
  <cols>
    <col min="1" max="1" width="44.140625" style="18" bestFit="1" customWidth="1"/>
    <col min="2" max="2" width="18.42578125" style="18" bestFit="1" customWidth="1"/>
    <col min="3" max="3" width="14.28515625" style="18" bestFit="1" customWidth="1"/>
    <col min="4" max="4" width="13.7109375" style="18" bestFit="1" customWidth="1"/>
    <col min="5" max="5" width="7.5703125" style="18" bestFit="1" customWidth="1"/>
    <col min="6" max="6" width="13.7109375" style="18" bestFit="1" customWidth="1"/>
    <col min="7" max="7" width="12.85546875" style="18" bestFit="1" customWidth="1"/>
    <col min="8" max="16384" width="9.140625" style="18"/>
  </cols>
  <sheetData>
    <row r="1" spans="1:8" ht="33" x14ac:dyDescent="0.45">
      <c r="A1" s="49" t="s">
        <v>328</v>
      </c>
    </row>
    <row r="2" spans="1:8" ht="20.25" x14ac:dyDescent="0.3">
      <c r="A2" s="113" t="s">
        <v>254</v>
      </c>
      <c r="B2" s="113"/>
      <c r="C2" s="113"/>
      <c r="D2" s="113"/>
    </row>
    <row r="3" spans="1:8" ht="18.75" x14ac:dyDescent="0.3">
      <c r="A3" s="114" t="s">
        <v>255</v>
      </c>
      <c r="B3" s="115"/>
      <c r="C3" s="115"/>
      <c r="D3" s="115"/>
    </row>
    <row r="4" spans="1:8" s="20" customFormat="1" ht="12.75" x14ac:dyDescent="0.2">
      <c r="A4" s="19" t="s">
        <v>256</v>
      </c>
      <c r="B4" s="20" t="s">
        <v>257</v>
      </c>
    </row>
    <row r="5" spans="1:8" s="20" customFormat="1" ht="12.75" x14ac:dyDescent="0.2">
      <c r="A5" s="19" t="s">
        <v>258</v>
      </c>
      <c r="B5" s="21">
        <v>41114</v>
      </c>
    </row>
    <row r="6" spans="1:8" s="20" customFormat="1" ht="12.75" x14ac:dyDescent="0.2">
      <c r="A6" s="22" t="s">
        <v>259</v>
      </c>
      <c r="B6" s="23"/>
      <c r="C6" s="23"/>
      <c r="D6" s="23"/>
    </row>
    <row r="7" spans="1:8" s="20" customFormat="1" ht="15.75" thickBot="1" x14ac:dyDescent="0.3">
      <c r="A7" s="50" t="s">
        <v>260</v>
      </c>
      <c r="B7" s="51"/>
      <c r="C7" s="51"/>
      <c r="D7" s="18"/>
    </row>
    <row r="8" spans="1:8" s="20" customFormat="1" x14ac:dyDescent="0.2">
      <c r="A8" s="24" t="s">
        <v>261</v>
      </c>
      <c r="C8" s="25">
        <v>21726.47</v>
      </c>
      <c r="G8" s="18"/>
      <c r="H8" s="18"/>
    </row>
    <row r="9" spans="1:8" s="20" customFormat="1" x14ac:dyDescent="0.2">
      <c r="A9" s="19" t="s">
        <v>262</v>
      </c>
      <c r="B9" s="26">
        <v>1850.48</v>
      </c>
      <c r="G9" s="18"/>
      <c r="H9" s="18"/>
    </row>
    <row r="10" spans="1:8" s="20" customFormat="1" x14ac:dyDescent="0.2">
      <c r="A10" s="19" t="s">
        <v>263</v>
      </c>
      <c r="B10" s="27">
        <v>1654.71</v>
      </c>
      <c r="G10" s="18"/>
      <c r="H10" s="18"/>
    </row>
    <row r="11" spans="1:8" s="20" customFormat="1" x14ac:dyDescent="0.2">
      <c r="A11" s="19" t="s">
        <v>264</v>
      </c>
      <c r="B11" s="27">
        <v>50</v>
      </c>
      <c r="G11" s="18"/>
      <c r="H11" s="18"/>
    </row>
    <row r="12" spans="1:8" s="20" customFormat="1" x14ac:dyDescent="0.2">
      <c r="A12" s="19"/>
      <c r="B12" s="28">
        <f>SUM(B9:B11)</f>
        <v>3555.19</v>
      </c>
      <c r="G12" s="18"/>
      <c r="H12" s="18"/>
    </row>
    <row r="13" spans="1:8" s="20" customFormat="1" ht="15.75" thickBot="1" x14ac:dyDescent="0.3">
      <c r="A13" s="29" t="s">
        <v>265</v>
      </c>
      <c r="C13" s="52">
        <f>C8</f>
        <v>21726.47</v>
      </c>
      <c r="G13" s="18"/>
      <c r="H13" s="18"/>
    </row>
    <row r="14" spans="1:8" s="20" customFormat="1" ht="16.5" thickTop="1" thickBot="1" x14ac:dyDescent="0.3">
      <c r="A14" s="50" t="s">
        <v>252</v>
      </c>
      <c r="B14" s="53" t="s">
        <v>266</v>
      </c>
      <c r="C14" s="53" t="s">
        <v>267</v>
      </c>
      <c r="D14" s="29"/>
      <c r="G14" s="18"/>
      <c r="H14" s="18"/>
    </row>
    <row r="15" spans="1:8" s="20" customFormat="1" x14ac:dyDescent="0.2">
      <c r="A15" s="19" t="s">
        <v>268</v>
      </c>
      <c r="B15" s="54">
        <f>600*59.25</f>
        <v>35550</v>
      </c>
      <c r="G15" s="18"/>
      <c r="H15" s="18"/>
    </row>
    <row r="16" spans="1:8" s="20" customFormat="1" x14ac:dyDescent="0.2">
      <c r="A16" s="19" t="s">
        <v>269</v>
      </c>
      <c r="B16" s="54">
        <f>600*124</f>
        <v>74400</v>
      </c>
      <c r="C16" s="26">
        <f>INCOME!E21+INCOME!E27</f>
        <v>117436.4</v>
      </c>
      <c r="G16" s="18"/>
      <c r="H16" s="18"/>
    </row>
    <row r="17" spans="1:8" s="20" customFormat="1" x14ac:dyDescent="0.2">
      <c r="A17" s="19" t="s">
        <v>270</v>
      </c>
      <c r="B17" s="54">
        <f>600*36.75</f>
        <v>22050</v>
      </c>
      <c r="C17" s="26"/>
      <c r="G17" s="18"/>
      <c r="H17" s="18"/>
    </row>
    <row r="18" spans="1:8" s="20" customFormat="1" x14ac:dyDescent="0.2">
      <c r="A18" s="19" t="s">
        <v>271</v>
      </c>
      <c r="B18" s="54">
        <v>5000</v>
      </c>
      <c r="C18" s="26">
        <f>INCOME!E5</f>
        <v>5000</v>
      </c>
      <c r="G18" s="18"/>
      <c r="H18" s="18"/>
    </row>
    <row r="19" spans="1:8" s="20" customFormat="1" ht="15.75" thickBot="1" x14ac:dyDescent="0.3">
      <c r="A19" s="24"/>
      <c r="B19" s="55">
        <f>SUM(B15:B18)</f>
        <v>137000</v>
      </c>
      <c r="C19" s="56">
        <f>C16+C18</f>
        <v>122436.4</v>
      </c>
      <c r="D19" s="18"/>
      <c r="E19" s="26"/>
      <c r="F19" s="26"/>
      <c r="G19" s="18"/>
      <c r="H19" s="18"/>
    </row>
    <row r="20" spans="1:8" s="20" customFormat="1" ht="15" thickTop="1" x14ac:dyDescent="0.2">
      <c r="A20" s="19" t="s">
        <v>272</v>
      </c>
      <c r="B20" s="18"/>
      <c r="C20" s="54">
        <v>182.32</v>
      </c>
    </row>
    <row r="21" spans="1:8" s="20" customFormat="1" ht="15.75" thickBot="1" x14ac:dyDescent="0.3">
      <c r="A21" s="57" t="s">
        <v>273</v>
      </c>
      <c r="B21" s="58"/>
      <c r="C21" s="52">
        <f>C19+C20</f>
        <v>122618.72</v>
      </c>
    </row>
    <row r="22" spans="1:8" customFormat="1" ht="15.75" thickTop="1" x14ac:dyDescent="0.25"/>
    <row r="23" spans="1:8" s="20" customFormat="1" ht="12.75" x14ac:dyDescent="0.2">
      <c r="A23" s="32" t="s">
        <v>274</v>
      </c>
      <c r="B23" s="23"/>
      <c r="C23" s="23"/>
      <c r="D23" s="23"/>
    </row>
    <row r="24" spans="1:8" s="20" customFormat="1" ht="12.75" x14ac:dyDescent="0.2">
      <c r="A24" s="33"/>
      <c r="B24" s="29" t="s">
        <v>266</v>
      </c>
      <c r="C24" s="34" t="s">
        <v>267</v>
      </c>
      <c r="D24" s="35"/>
    </row>
    <row r="25" spans="1:8" s="20" customFormat="1" ht="12.75" x14ac:dyDescent="0.2">
      <c r="A25" s="36" t="s">
        <v>275</v>
      </c>
      <c r="B25" s="37">
        <f>B15+B16</f>
        <v>109950</v>
      </c>
      <c r="C25" s="37">
        <f>27546.97+9194.33+9200.32+9176.33+6414.45+10309.45+10013.07+9786.01</f>
        <v>91640.930000000008</v>
      </c>
    </row>
    <row r="26" spans="1:8" s="20" customFormat="1" x14ac:dyDescent="0.2">
      <c r="A26" s="38" t="s">
        <v>276</v>
      </c>
      <c r="C26" s="26">
        <f>91.25+110+45+55+410</f>
        <v>711.25</v>
      </c>
      <c r="D26" s="18"/>
    </row>
    <row r="27" spans="1:8" s="20" customFormat="1" ht="15.75" thickBot="1" x14ac:dyDescent="0.3">
      <c r="A27" s="34"/>
      <c r="B27" s="39"/>
      <c r="C27" s="59">
        <f>C25+C26</f>
        <v>92352.180000000008</v>
      </c>
      <c r="D27" s="39"/>
    </row>
    <row r="28" spans="1:8" s="20" customFormat="1" ht="15.75" thickTop="1" x14ac:dyDescent="0.25">
      <c r="A28" s="34"/>
      <c r="B28" s="39"/>
      <c r="C28" s="60"/>
      <c r="D28" s="39"/>
    </row>
    <row r="29" spans="1:8" s="20" customFormat="1" ht="18" thickBot="1" x14ac:dyDescent="0.35">
      <c r="A29" s="65" t="s">
        <v>330</v>
      </c>
      <c r="B29" s="66" t="s">
        <v>266</v>
      </c>
      <c r="C29" s="66" t="s">
        <v>267</v>
      </c>
      <c r="D29" s="66" t="s">
        <v>278</v>
      </c>
    </row>
    <row r="30" spans="1:8" s="20" customFormat="1" ht="13.5" thickTop="1" x14ac:dyDescent="0.2">
      <c r="A30" s="40" t="s">
        <v>277</v>
      </c>
    </row>
    <row r="31" spans="1:8" s="20" customFormat="1" ht="12.75" x14ac:dyDescent="0.2">
      <c r="A31" s="41" t="s">
        <v>279</v>
      </c>
      <c r="B31" s="26">
        <v>400</v>
      </c>
      <c r="C31" s="26">
        <f>150+220.28</f>
        <v>370.28</v>
      </c>
      <c r="D31" s="26">
        <f t="shared" ref="D31:D36" si="0">B31-C31</f>
        <v>29.720000000000027</v>
      </c>
    </row>
    <row r="32" spans="1:8" s="20" customFormat="1" ht="12.75" x14ac:dyDescent="0.2">
      <c r="A32" s="41" t="s">
        <v>280</v>
      </c>
      <c r="B32" s="26">
        <v>300</v>
      </c>
      <c r="C32" s="26">
        <f>146.45+43.13</f>
        <v>189.57999999999998</v>
      </c>
      <c r="D32" s="26">
        <f t="shared" si="0"/>
        <v>110.42000000000002</v>
      </c>
    </row>
    <row r="33" spans="1:4" s="20" customFormat="1" ht="12.75" x14ac:dyDescent="0.2">
      <c r="A33" s="41" t="s">
        <v>281</v>
      </c>
      <c r="B33" s="26">
        <v>100</v>
      </c>
      <c r="C33" s="26">
        <f>8.8+16.2</f>
        <v>25</v>
      </c>
      <c r="D33" s="26">
        <f t="shared" si="0"/>
        <v>75</v>
      </c>
    </row>
    <row r="34" spans="1:4" s="20" customFormat="1" ht="12.75" x14ac:dyDescent="0.2">
      <c r="A34" s="41" t="s">
        <v>282</v>
      </c>
      <c r="B34" s="26">
        <v>300</v>
      </c>
      <c r="C34" s="26">
        <f>84.04+110+49.66+50.86</f>
        <v>294.56</v>
      </c>
      <c r="D34" s="26">
        <f t="shared" si="0"/>
        <v>5.4399999999999977</v>
      </c>
    </row>
    <row r="35" spans="1:4" s="20" customFormat="1" ht="12.75" x14ac:dyDescent="0.2">
      <c r="A35" s="41" t="s">
        <v>283</v>
      </c>
      <c r="B35" s="26">
        <v>0</v>
      </c>
      <c r="C35" s="26">
        <f>50+50</f>
        <v>100</v>
      </c>
      <c r="D35" s="26">
        <f t="shared" si="0"/>
        <v>-100</v>
      </c>
    </row>
    <row r="36" spans="1:4" s="20" customFormat="1" ht="13.5" thickBot="1" x14ac:dyDescent="0.25">
      <c r="A36" s="40"/>
      <c r="B36" s="42">
        <f>SUM(B31:B35)</f>
        <v>1100</v>
      </c>
      <c r="C36" s="42">
        <f>SUM(C31:C35)</f>
        <v>979.41999999999985</v>
      </c>
      <c r="D36" s="42">
        <f t="shared" si="0"/>
        <v>120.58000000000015</v>
      </c>
    </row>
    <row r="37" spans="1:4" s="20" customFormat="1" ht="13.5" thickTop="1" x14ac:dyDescent="0.2">
      <c r="A37" s="43" t="s">
        <v>284</v>
      </c>
    </row>
    <row r="38" spans="1:4" s="20" customFormat="1" ht="12.75" x14ac:dyDescent="0.2">
      <c r="A38" s="41" t="s">
        <v>285</v>
      </c>
      <c r="B38" s="26">
        <v>2500</v>
      </c>
      <c r="C38" s="26">
        <v>0</v>
      </c>
      <c r="D38" s="26">
        <f>B38-C38</f>
        <v>2500</v>
      </c>
    </row>
    <row r="39" spans="1:4" s="20" customFormat="1" ht="12.75" x14ac:dyDescent="0.2">
      <c r="A39" s="41" t="s">
        <v>286</v>
      </c>
      <c r="B39" s="26">
        <v>100</v>
      </c>
      <c r="C39" s="26">
        <v>29.97</v>
      </c>
      <c r="D39" s="26">
        <f>B39-C39</f>
        <v>70.03</v>
      </c>
    </row>
    <row r="40" spans="1:4" s="20" customFormat="1" ht="13.5" thickBot="1" x14ac:dyDescent="0.25">
      <c r="A40" s="40"/>
      <c r="B40" s="42">
        <f>SUM(B38:B39)</f>
        <v>2600</v>
      </c>
      <c r="C40" s="42">
        <f>SUM(C38:C39)</f>
        <v>29.97</v>
      </c>
      <c r="D40" s="42">
        <f>B40-C40</f>
        <v>2570.0300000000002</v>
      </c>
    </row>
    <row r="41" spans="1:4" s="20" customFormat="1" ht="13.5" thickTop="1" x14ac:dyDescent="0.2">
      <c r="A41" s="43" t="s">
        <v>287</v>
      </c>
    </row>
    <row r="42" spans="1:4" s="20" customFormat="1" ht="12.75" x14ac:dyDescent="0.2">
      <c r="A42" s="41" t="s">
        <v>288</v>
      </c>
      <c r="B42" s="26">
        <v>400</v>
      </c>
      <c r="C42" s="26">
        <f>31.45+8.8</f>
        <v>40.25</v>
      </c>
      <c r="D42" s="26">
        <f t="shared" ref="D42:D47" si="1">B42-C42</f>
        <v>359.75</v>
      </c>
    </row>
    <row r="43" spans="1:4" s="20" customFormat="1" ht="12.75" x14ac:dyDescent="0.2">
      <c r="A43" s="41" t="s">
        <v>289</v>
      </c>
      <c r="B43" s="26">
        <v>600</v>
      </c>
      <c r="C43" s="26"/>
      <c r="D43" s="26">
        <f t="shared" si="1"/>
        <v>600</v>
      </c>
    </row>
    <row r="44" spans="1:4" s="20" customFormat="1" ht="12.75" x14ac:dyDescent="0.2">
      <c r="A44" s="41" t="s">
        <v>290</v>
      </c>
      <c r="B44" s="26">
        <v>1000</v>
      </c>
      <c r="C44" s="26">
        <f>503+27.5+141.24+204.66+95.48</f>
        <v>971.88</v>
      </c>
      <c r="D44" s="26">
        <f t="shared" si="1"/>
        <v>28.120000000000005</v>
      </c>
    </row>
    <row r="45" spans="1:4" s="20" customFormat="1" ht="12.75" x14ac:dyDescent="0.2">
      <c r="A45" s="41" t="s">
        <v>291</v>
      </c>
      <c r="B45" s="26">
        <v>600</v>
      </c>
      <c r="C45" s="26">
        <v>0</v>
      </c>
      <c r="D45" s="26">
        <f t="shared" si="1"/>
        <v>600</v>
      </c>
    </row>
    <row r="46" spans="1:4" s="20" customFormat="1" ht="12.75" x14ac:dyDescent="0.2">
      <c r="A46" s="41" t="s">
        <v>292</v>
      </c>
      <c r="B46" s="26">
        <v>1500</v>
      </c>
      <c r="C46" s="26">
        <f>125.25+41.45+251.22+29.15</f>
        <v>447.06999999999994</v>
      </c>
      <c r="D46" s="26">
        <f t="shared" si="1"/>
        <v>1052.93</v>
      </c>
    </row>
    <row r="47" spans="1:4" s="20" customFormat="1" ht="12.75" x14ac:dyDescent="0.2">
      <c r="A47" s="41" t="s">
        <v>293</v>
      </c>
      <c r="B47" s="26">
        <v>0</v>
      </c>
      <c r="C47" s="26">
        <v>300</v>
      </c>
      <c r="D47" s="26">
        <f t="shared" si="1"/>
        <v>-300</v>
      </c>
    </row>
    <row r="48" spans="1:4" s="20" customFormat="1" ht="13.5" thickBot="1" x14ac:dyDescent="0.25">
      <c r="A48" s="44"/>
      <c r="B48" s="42">
        <f>SUM(B42:B47)</f>
        <v>4100</v>
      </c>
      <c r="C48" s="42">
        <f>SUM(C42:C47)</f>
        <v>1759.1999999999998</v>
      </c>
      <c r="D48" s="42">
        <f>B48-C48</f>
        <v>2340.8000000000002</v>
      </c>
    </row>
    <row r="49" spans="1:4" s="20" customFormat="1" ht="18.75" customHeight="1" thickTop="1" x14ac:dyDescent="0.2">
      <c r="A49" s="43" t="s">
        <v>294</v>
      </c>
    </row>
    <row r="50" spans="1:4" s="20" customFormat="1" ht="25.5" x14ac:dyDescent="0.2">
      <c r="A50" s="41" t="s">
        <v>295</v>
      </c>
      <c r="B50" s="26">
        <v>3000</v>
      </c>
      <c r="C50" s="26">
        <f>15.88+8+206.03+183.01+548.16+123.45+16.56+226.44+255.3</f>
        <v>1582.83</v>
      </c>
      <c r="D50" s="26">
        <f>B50-C50</f>
        <v>1417.17</v>
      </c>
    </row>
    <row r="51" spans="1:4" s="20" customFormat="1" ht="12.75" x14ac:dyDescent="0.2">
      <c r="A51" s="41" t="s">
        <v>296</v>
      </c>
      <c r="B51" s="26">
        <v>300</v>
      </c>
      <c r="C51" s="26">
        <v>175</v>
      </c>
      <c r="D51" s="26">
        <f t="shared" ref="D51:D69" si="2">B51-C51</f>
        <v>125</v>
      </c>
    </row>
    <row r="52" spans="1:4" s="20" customFormat="1" ht="12.75" x14ac:dyDescent="0.2">
      <c r="A52" s="41" t="s">
        <v>297</v>
      </c>
      <c r="B52" s="26">
        <v>150</v>
      </c>
      <c r="C52" s="26">
        <v>150</v>
      </c>
      <c r="D52" s="26">
        <f t="shared" si="2"/>
        <v>0</v>
      </c>
    </row>
    <row r="53" spans="1:4" s="20" customFormat="1" ht="12.75" x14ac:dyDescent="0.2">
      <c r="A53" s="41" t="s">
        <v>298</v>
      </c>
      <c r="B53" s="26">
        <v>150</v>
      </c>
      <c r="C53" s="26">
        <f>27.92+122.08</f>
        <v>150</v>
      </c>
      <c r="D53" s="26">
        <f t="shared" si="2"/>
        <v>0</v>
      </c>
    </row>
    <row r="54" spans="1:4" s="20" customFormat="1" ht="12.75" x14ac:dyDescent="0.2">
      <c r="A54" s="41" t="s">
        <v>299</v>
      </c>
      <c r="B54" s="26">
        <v>0</v>
      </c>
      <c r="C54" s="26">
        <v>0</v>
      </c>
      <c r="D54" s="26">
        <f t="shared" si="2"/>
        <v>0</v>
      </c>
    </row>
    <row r="55" spans="1:4" s="20" customFormat="1" ht="12.75" x14ac:dyDescent="0.2">
      <c r="A55" s="41" t="s">
        <v>300</v>
      </c>
      <c r="B55" s="26">
        <v>3000</v>
      </c>
      <c r="C55" s="26">
        <f>1500+1500</f>
        <v>3000</v>
      </c>
      <c r="D55" s="26">
        <f t="shared" si="2"/>
        <v>0</v>
      </c>
    </row>
    <row r="56" spans="1:4" s="20" customFormat="1" ht="12.75" x14ac:dyDescent="0.2">
      <c r="A56" s="41" t="s">
        <v>301</v>
      </c>
      <c r="B56" s="26">
        <v>2500</v>
      </c>
      <c r="C56" s="26">
        <f>1250+1250</f>
        <v>2500</v>
      </c>
      <c r="D56" s="26">
        <f t="shared" si="2"/>
        <v>0</v>
      </c>
    </row>
    <row r="57" spans="1:4" s="20" customFormat="1" ht="12.75" x14ac:dyDescent="0.2">
      <c r="A57" s="41" t="s">
        <v>302</v>
      </c>
      <c r="B57" s="26">
        <v>2000</v>
      </c>
      <c r="C57" s="26">
        <f>1000+1000</f>
        <v>2000</v>
      </c>
      <c r="D57" s="26">
        <f t="shared" si="2"/>
        <v>0</v>
      </c>
    </row>
    <row r="58" spans="1:4" s="20" customFormat="1" ht="12.75" x14ac:dyDescent="0.2">
      <c r="A58" s="41" t="s">
        <v>303</v>
      </c>
      <c r="B58" s="26">
        <v>1000</v>
      </c>
      <c r="C58" s="26">
        <f>500+500</f>
        <v>1000</v>
      </c>
      <c r="D58" s="26">
        <f t="shared" si="2"/>
        <v>0</v>
      </c>
    </row>
    <row r="59" spans="1:4" s="20" customFormat="1" ht="12.75" x14ac:dyDescent="0.2">
      <c r="A59" s="41" t="s">
        <v>304</v>
      </c>
      <c r="B59" s="26">
        <v>1200</v>
      </c>
      <c r="C59" s="26">
        <f>600+600</f>
        <v>1200</v>
      </c>
      <c r="D59" s="26">
        <f t="shared" si="2"/>
        <v>0</v>
      </c>
    </row>
    <row r="60" spans="1:4" s="20" customFormat="1" ht="15" customHeight="1" x14ac:dyDescent="0.2">
      <c r="A60" s="41" t="s">
        <v>305</v>
      </c>
      <c r="B60" s="26">
        <v>800</v>
      </c>
      <c r="C60" s="26">
        <f>400+400</f>
        <v>800</v>
      </c>
      <c r="D60" s="26">
        <f t="shared" si="2"/>
        <v>0</v>
      </c>
    </row>
    <row r="61" spans="1:4" s="20" customFormat="1" ht="12.75" x14ac:dyDescent="0.2">
      <c r="A61" s="41" t="s">
        <v>306</v>
      </c>
      <c r="B61" s="26">
        <v>2500</v>
      </c>
      <c r="C61" s="26">
        <f>1250+1250</f>
        <v>2500</v>
      </c>
      <c r="D61" s="26">
        <f t="shared" si="2"/>
        <v>0</v>
      </c>
    </row>
    <row r="62" spans="1:4" s="20" customFormat="1" ht="12.75" x14ac:dyDescent="0.2">
      <c r="A62" s="41" t="s">
        <v>307</v>
      </c>
      <c r="B62" s="26">
        <v>1000</v>
      </c>
      <c r="C62" s="26">
        <f>500+500</f>
        <v>1000</v>
      </c>
      <c r="D62" s="26">
        <f t="shared" si="2"/>
        <v>0</v>
      </c>
    </row>
    <row r="63" spans="1:4" s="20" customFormat="1" ht="12.75" x14ac:dyDescent="0.2">
      <c r="A63" s="41" t="s">
        <v>308</v>
      </c>
      <c r="B63" s="26">
        <v>1500</v>
      </c>
      <c r="C63" s="26">
        <f>750+750</f>
        <v>1500</v>
      </c>
      <c r="D63" s="26">
        <f t="shared" si="2"/>
        <v>0</v>
      </c>
    </row>
    <row r="64" spans="1:4" s="20" customFormat="1" ht="12.75" x14ac:dyDescent="0.2">
      <c r="A64" s="41" t="s">
        <v>309</v>
      </c>
      <c r="B64" s="26">
        <v>600</v>
      </c>
      <c r="C64" s="26">
        <f>300+300</f>
        <v>600</v>
      </c>
      <c r="D64" s="26">
        <f t="shared" si="2"/>
        <v>0</v>
      </c>
    </row>
    <row r="65" spans="1:4" s="20" customFormat="1" ht="12.75" x14ac:dyDescent="0.2">
      <c r="A65" s="41" t="s">
        <v>310</v>
      </c>
      <c r="B65" s="26">
        <v>500</v>
      </c>
      <c r="C65" s="26">
        <f>250+250+250</f>
        <v>750</v>
      </c>
      <c r="D65" s="26">
        <f t="shared" si="2"/>
        <v>-250</v>
      </c>
    </row>
    <row r="66" spans="1:4" s="20" customFormat="1" ht="16.5" customHeight="1" x14ac:dyDescent="0.2">
      <c r="A66" s="41" t="s">
        <v>311</v>
      </c>
      <c r="B66" s="26">
        <v>3500</v>
      </c>
      <c r="C66" s="26">
        <v>2500</v>
      </c>
      <c r="D66" s="26">
        <f t="shared" si="2"/>
        <v>1000</v>
      </c>
    </row>
    <row r="67" spans="1:4" s="20" customFormat="1" ht="12.75" x14ac:dyDescent="0.2">
      <c r="A67" s="41" t="s">
        <v>312</v>
      </c>
      <c r="B67" s="26">
        <v>300</v>
      </c>
      <c r="C67" s="26">
        <f>150+150</f>
        <v>300</v>
      </c>
      <c r="D67" s="26">
        <f t="shared" si="2"/>
        <v>0</v>
      </c>
    </row>
    <row r="68" spans="1:4" s="20" customFormat="1" ht="25.5" x14ac:dyDescent="0.2">
      <c r="A68" s="41" t="s">
        <v>329</v>
      </c>
      <c r="B68" s="45">
        <v>500</v>
      </c>
      <c r="C68" s="45">
        <v>250</v>
      </c>
      <c r="D68" s="26">
        <f t="shared" si="2"/>
        <v>250</v>
      </c>
    </row>
    <row r="69" spans="1:4" s="20" customFormat="1" ht="12.75" x14ac:dyDescent="0.2">
      <c r="A69" s="41" t="s">
        <v>313</v>
      </c>
      <c r="B69" s="26">
        <v>150</v>
      </c>
      <c r="C69" s="26">
        <f>75+75</f>
        <v>150</v>
      </c>
      <c r="D69" s="26">
        <f t="shared" si="2"/>
        <v>0</v>
      </c>
    </row>
    <row r="70" spans="1:4" s="20" customFormat="1" ht="12.75" x14ac:dyDescent="0.2">
      <c r="A70" s="41" t="s">
        <v>314</v>
      </c>
      <c r="B70" s="26">
        <v>0</v>
      </c>
      <c r="C70" s="26">
        <v>200</v>
      </c>
      <c r="D70" s="26">
        <f>B70-C70</f>
        <v>-200</v>
      </c>
    </row>
    <row r="71" spans="1:4" s="20" customFormat="1" ht="13.5" thickBot="1" x14ac:dyDescent="0.25">
      <c r="A71" s="46"/>
      <c r="B71" s="42">
        <f>SUM(B50:B70)</f>
        <v>24650</v>
      </c>
      <c r="C71" s="42">
        <f>SUM(C50:C70)</f>
        <v>22307.83</v>
      </c>
      <c r="D71" s="42">
        <f>SUM(D50:D70)</f>
        <v>2342.17</v>
      </c>
    </row>
    <row r="72" spans="1:4" s="20" customFormat="1" ht="13.5" thickTop="1" x14ac:dyDescent="0.2">
      <c r="A72" s="40" t="s">
        <v>315</v>
      </c>
    </row>
    <row r="73" spans="1:4" s="20" customFormat="1" ht="12.75" x14ac:dyDescent="0.2">
      <c r="A73" s="41" t="s">
        <v>316</v>
      </c>
      <c r="B73" s="26">
        <v>2500</v>
      </c>
      <c r="C73" s="26">
        <f>950+180+200</f>
        <v>1330</v>
      </c>
      <c r="D73" s="26">
        <f>B73-C73</f>
        <v>1170</v>
      </c>
    </row>
    <row r="74" spans="1:4" s="20" customFormat="1" ht="12.75" x14ac:dyDescent="0.2">
      <c r="A74" s="41" t="s">
        <v>317</v>
      </c>
      <c r="B74" s="26">
        <v>4000</v>
      </c>
      <c r="C74" s="26">
        <v>0</v>
      </c>
      <c r="D74" s="26">
        <f t="shared" ref="D74:D76" si="3">B74-C74</f>
        <v>4000</v>
      </c>
    </row>
    <row r="75" spans="1:4" s="20" customFormat="1" ht="12.75" x14ac:dyDescent="0.2">
      <c r="A75" s="41" t="s">
        <v>318</v>
      </c>
      <c r="B75" s="26">
        <v>1500</v>
      </c>
      <c r="C75" s="26">
        <f>132.68+518.12+299.98</f>
        <v>950.78</v>
      </c>
      <c r="D75" s="26">
        <f t="shared" si="3"/>
        <v>549.22</v>
      </c>
    </row>
    <row r="76" spans="1:4" s="20" customFormat="1" ht="12.75" x14ac:dyDescent="0.2">
      <c r="A76" s="41" t="s">
        <v>319</v>
      </c>
      <c r="B76" s="26">
        <v>500</v>
      </c>
      <c r="C76" s="26">
        <f>60+60+30+30</f>
        <v>180</v>
      </c>
      <c r="D76" s="26">
        <f t="shared" si="3"/>
        <v>320</v>
      </c>
    </row>
    <row r="77" spans="1:4" s="20" customFormat="1" ht="13.5" thickBot="1" x14ac:dyDescent="0.25">
      <c r="A77" s="40"/>
      <c r="B77" s="42">
        <f>SUM(B73:B76)</f>
        <v>8500</v>
      </c>
      <c r="C77" s="42">
        <f t="shared" ref="C77:D77" si="4">SUM(C73:C76)</f>
        <v>2460.7799999999997</v>
      </c>
      <c r="D77" s="42">
        <f t="shared" si="4"/>
        <v>6039.22</v>
      </c>
    </row>
    <row r="78" spans="1:4" s="20" customFormat="1" ht="13.5" thickTop="1" x14ac:dyDescent="0.2">
      <c r="A78" s="40" t="s">
        <v>320</v>
      </c>
    </row>
    <row r="79" spans="1:4" s="20" customFormat="1" ht="13.5" thickBot="1" x14ac:dyDescent="0.25">
      <c r="A79" s="47" t="s">
        <v>321</v>
      </c>
      <c r="B79" s="42">
        <v>1800</v>
      </c>
      <c r="C79" s="42">
        <v>1800</v>
      </c>
      <c r="D79" s="42">
        <f>B79-C79</f>
        <v>0</v>
      </c>
    </row>
    <row r="80" spans="1:4" s="20" customFormat="1" ht="13.5" thickTop="1" x14ac:dyDescent="0.2">
      <c r="A80" s="40"/>
    </row>
    <row r="81" spans="1:4" s="20" customFormat="1" ht="12.75" x14ac:dyDescent="0.2">
      <c r="A81" s="40" t="s">
        <v>322</v>
      </c>
    </row>
    <row r="82" spans="1:4" s="20" customFormat="1" ht="13.5" thickBot="1" x14ac:dyDescent="0.25">
      <c r="A82" s="46" t="s">
        <v>323</v>
      </c>
      <c r="B82" s="42">
        <v>2000</v>
      </c>
      <c r="C82" s="42">
        <f>587.44+91.96</f>
        <v>679.40000000000009</v>
      </c>
      <c r="D82" s="42">
        <f>B82-C82</f>
        <v>1320.6</v>
      </c>
    </row>
    <row r="83" spans="1:4" s="20" customFormat="1" ht="13.5" thickTop="1" x14ac:dyDescent="0.2">
      <c r="A83" s="46"/>
    </row>
    <row r="84" spans="1:4" s="20" customFormat="1" ht="13.5" thickBot="1" x14ac:dyDescent="0.25">
      <c r="A84" s="40" t="s">
        <v>324</v>
      </c>
      <c r="B84" s="42">
        <v>4257.03</v>
      </c>
      <c r="C84" s="42">
        <v>0</v>
      </c>
      <c r="D84" s="42">
        <f>B84-C84</f>
        <v>4257.03</v>
      </c>
    </row>
    <row r="85" spans="1:4" s="20" customFormat="1" ht="13.5" thickTop="1" x14ac:dyDescent="0.2">
      <c r="A85" s="40"/>
      <c r="B85" s="67"/>
      <c r="C85" s="67"/>
      <c r="D85" s="67"/>
    </row>
    <row r="86" spans="1:4" s="20" customFormat="1" x14ac:dyDescent="0.2">
      <c r="A86" s="40"/>
      <c r="B86" s="18"/>
      <c r="C86" s="18"/>
      <c r="D86" s="18"/>
    </row>
    <row r="87" spans="1:4" s="20" customFormat="1" x14ac:dyDescent="0.2">
      <c r="A87" s="47" t="s">
        <v>325</v>
      </c>
      <c r="B87" s="61">
        <f>B36+B40+B48+B71+B77+B79+B82+B84</f>
        <v>49007.03</v>
      </c>
      <c r="C87" s="62">
        <f>C36+C40+C48+C71+C77+C79+C82+C84</f>
        <v>30016.600000000002</v>
      </c>
      <c r="D87" s="61">
        <f>B87-C87</f>
        <v>18990.429999999997</v>
      </c>
    </row>
    <row r="88" spans="1:4" x14ac:dyDescent="0.2">
      <c r="A88" s="48" t="s">
        <v>326</v>
      </c>
      <c r="B88" s="54">
        <f>B25</f>
        <v>109950</v>
      </c>
      <c r="C88" s="54">
        <f>C27</f>
        <v>92352.180000000008</v>
      </c>
      <c r="D88" s="54"/>
    </row>
    <row r="89" spans="1:4" ht="15.75" thickBot="1" x14ac:dyDescent="0.3">
      <c r="A89" s="57" t="s">
        <v>327</v>
      </c>
      <c r="B89" s="64">
        <f>B87+B88</f>
        <v>158957.03</v>
      </c>
      <c r="C89" s="63">
        <f>C87+C88</f>
        <v>122368.78000000001</v>
      </c>
      <c r="D89" s="31">
        <f>B89-C89</f>
        <v>36588.249999999985</v>
      </c>
    </row>
    <row r="90" spans="1:4" ht="15" thickTop="1" x14ac:dyDescent="0.2"/>
  </sheetData>
  <mergeCells count="2">
    <mergeCell ref="A2:D2"/>
    <mergeCell ref="A3:D3"/>
  </mergeCells>
  <pageMargins left="0.25" right="0.25" top="0.75" bottom="0.75" header="0.3" footer="0.3"/>
  <pageSetup orientation="portrait" r:id="rId1"/>
  <headerFooter>
    <oddFooter>&amp;CPage &amp;P&amp;RTreasurer's_Report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/>
  </sheetViews>
  <sheetFormatPr defaultRowHeight="15" x14ac:dyDescent="0.25"/>
  <cols>
    <col min="1" max="1" width="27" customWidth="1"/>
    <col min="2" max="2" width="14.85546875" customWidth="1"/>
  </cols>
  <sheetData>
    <row r="1" spans="1:2" x14ac:dyDescent="0.25">
      <c r="A1" t="s">
        <v>239</v>
      </c>
    </row>
    <row r="3" spans="1:2" x14ac:dyDescent="0.25">
      <c r="A3" s="7" t="s">
        <v>181</v>
      </c>
      <c r="B3" t="s">
        <v>235</v>
      </c>
    </row>
    <row r="4" spans="1:2" x14ac:dyDescent="0.25">
      <c r="A4" s="8" t="s">
        <v>212</v>
      </c>
      <c r="B4" s="10">
        <v>-60</v>
      </c>
    </row>
    <row r="5" spans="1:2" x14ac:dyDescent="0.25">
      <c r="A5" s="9" t="s">
        <v>103</v>
      </c>
      <c r="B5" s="10">
        <v>-60</v>
      </c>
    </row>
    <row r="6" spans="1:2" x14ac:dyDescent="0.25">
      <c r="A6" s="8" t="s">
        <v>211</v>
      </c>
      <c r="B6" s="10">
        <v>-60</v>
      </c>
    </row>
    <row r="7" spans="1:2" x14ac:dyDescent="0.25">
      <c r="A7" s="9" t="s">
        <v>102</v>
      </c>
      <c r="B7" s="10">
        <v>-60</v>
      </c>
    </row>
    <row r="8" spans="1:2" x14ac:dyDescent="0.25">
      <c r="A8" s="8" t="s">
        <v>159</v>
      </c>
      <c r="B8" s="10">
        <v>-30</v>
      </c>
    </row>
    <row r="9" spans="1:2" x14ac:dyDescent="0.25">
      <c r="A9" s="9" t="s">
        <v>33</v>
      </c>
      <c r="B9" s="10">
        <v>-30</v>
      </c>
    </row>
    <row r="10" spans="1:2" x14ac:dyDescent="0.25">
      <c r="A10" s="8" t="s">
        <v>164</v>
      </c>
      <c r="B10" s="10">
        <v>-30</v>
      </c>
    </row>
    <row r="11" spans="1:2" x14ac:dyDescent="0.25">
      <c r="A11" s="9" t="s">
        <v>32</v>
      </c>
      <c r="B11" s="10">
        <v>-30</v>
      </c>
    </row>
    <row r="12" spans="1:2" x14ac:dyDescent="0.25">
      <c r="A12" s="8" t="s">
        <v>233</v>
      </c>
      <c r="B12" s="10">
        <v>-299.98</v>
      </c>
    </row>
    <row r="13" spans="1:2" x14ac:dyDescent="0.25">
      <c r="A13" s="9" t="s">
        <v>36</v>
      </c>
      <c r="B13" s="10">
        <v>-299.98</v>
      </c>
    </row>
    <row r="14" spans="1:2" x14ac:dyDescent="0.25">
      <c r="A14" s="8" t="s">
        <v>174</v>
      </c>
      <c r="B14" s="10">
        <v>-180</v>
      </c>
    </row>
    <row r="15" spans="1:2" x14ac:dyDescent="0.25">
      <c r="A15" s="9" t="s">
        <v>14</v>
      </c>
      <c r="B15" s="10">
        <v>-180</v>
      </c>
    </row>
    <row r="16" spans="1:2" x14ac:dyDescent="0.25">
      <c r="A16" s="8" t="s">
        <v>157</v>
      </c>
      <c r="B16" s="10">
        <v>-200</v>
      </c>
    </row>
    <row r="17" spans="1:2" x14ac:dyDescent="0.25">
      <c r="A17" s="9" t="s">
        <v>40</v>
      </c>
      <c r="B17" s="10">
        <v>-200</v>
      </c>
    </row>
    <row r="18" spans="1:2" x14ac:dyDescent="0.25">
      <c r="A18" s="8" t="s">
        <v>173</v>
      </c>
      <c r="B18" s="10">
        <v>-950</v>
      </c>
    </row>
    <row r="19" spans="1:2" x14ac:dyDescent="0.25">
      <c r="A19" s="9" t="s">
        <v>13</v>
      </c>
      <c r="B19" s="10">
        <v>-950</v>
      </c>
    </row>
    <row r="20" spans="1:2" x14ac:dyDescent="0.25">
      <c r="A20" s="8" t="s">
        <v>160</v>
      </c>
      <c r="B20" s="10">
        <v>-132.68</v>
      </c>
    </row>
    <row r="21" spans="1:2" x14ac:dyDescent="0.25">
      <c r="A21" s="9" t="s">
        <v>19</v>
      </c>
      <c r="B21" s="10">
        <v>-132.68</v>
      </c>
    </row>
    <row r="22" spans="1:2" x14ac:dyDescent="0.25">
      <c r="A22" s="8" t="s">
        <v>228</v>
      </c>
      <c r="B22" s="10">
        <v>-518.12</v>
      </c>
    </row>
    <row r="23" spans="1:2" x14ac:dyDescent="0.25">
      <c r="A23" s="9" t="s">
        <v>106</v>
      </c>
      <c r="B23" s="10">
        <v>-518.12</v>
      </c>
    </row>
    <row r="24" spans="1:2" x14ac:dyDescent="0.25">
      <c r="A24" s="8" t="s">
        <v>182</v>
      </c>
      <c r="B24" s="10">
        <v>-2460.7800000000002</v>
      </c>
    </row>
  </sheetData>
  <pageMargins left="0.7" right="0.7" top="0.75" bottom="0.75" header="0.3" footer="0.3"/>
  <pageSetup orientation="portrait" verticalDpi="300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workbookViewId="0">
      <selection activeCell="A6" sqref="A6"/>
    </sheetView>
  </sheetViews>
  <sheetFormatPr defaultRowHeight="15" x14ac:dyDescent="0.25"/>
  <cols>
    <col min="1" max="1" width="29" customWidth="1"/>
    <col min="2" max="2" width="21" customWidth="1"/>
  </cols>
  <sheetData>
    <row r="1" spans="1:2" x14ac:dyDescent="0.25">
      <c r="A1" t="s">
        <v>238</v>
      </c>
    </row>
    <row r="3" spans="1:2" x14ac:dyDescent="0.25">
      <c r="A3" s="7" t="s">
        <v>181</v>
      </c>
      <c r="B3" t="s">
        <v>183</v>
      </c>
    </row>
    <row r="4" spans="1:2" x14ac:dyDescent="0.25">
      <c r="A4" s="8" t="s">
        <v>219</v>
      </c>
      <c r="B4" s="10">
        <v>-84.04</v>
      </c>
    </row>
    <row r="5" spans="1:2" x14ac:dyDescent="0.25">
      <c r="A5" s="9" t="s">
        <v>42</v>
      </c>
      <c r="B5" s="10">
        <v>-84.04</v>
      </c>
    </row>
    <row r="6" spans="1:2" x14ac:dyDescent="0.25">
      <c r="A6" s="8" t="s">
        <v>210</v>
      </c>
      <c r="B6" s="10">
        <v>-110</v>
      </c>
    </row>
    <row r="7" spans="1:2" x14ac:dyDescent="0.25">
      <c r="A7" s="9" t="s">
        <v>98</v>
      </c>
      <c r="B7" s="10">
        <v>-110</v>
      </c>
    </row>
    <row r="8" spans="1:2" x14ac:dyDescent="0.25">
      <c r="A8" s="8" t="s">
        <v>221</v>
      </c>
      <c r="B8" s="10">
        <v>-25</v>
      </c>
    </row>
    <row r="9" spans="1:2" x14ac:dyDescent="0.25">
      <c r="A9" s="9" t="s">
        <v>60</v>
      </c>
      <c r="B9" s="10">
        <v>-8.8000000000000007</v>
      </c>
    </row>
    <row r="10" spans="1:2" x14ac:dyDescent="0.25">
      <c r="A10" s="9" t="s">
        <v>50</v>
      </c>
      <c r="B10" s="10">
        <v>-16.2</v>
      </c>
    </row>
    <row r="11" spans="1:2" x14ac:dyDescent="0.25">
      <c r="A11" s="8" t="s">
        <v>184</v>
      </c>
      <c r="B11" s="10">
        <v>-49.66</v>
      </c>
    </row>
    <row r="12" spans="1:2" x14ac:dyDescent="0.25">
      <c r="A12" s="9" t="s">
        <v>178</v>
      </c>
      <c r="B12" s="10">
        <v>-49.66</v>
      </c>
    </row>
    <row r="13" spans="1:2" x14ac:dyDescent="0.25">
      <c r="A13" s="8" t="s">
        <v>129</v>
      </c>
      <c r="B13" s="10">
        <v>-50.86</v>
      </c>
    </row>
    <row r="14" spans="1:2" x14ac:dyDescent="0.25">
      <c r="A14" s="9" t="s">
        <v>118</v>
      </c>
      <c r="B14" s="10">
        <v>-50.86</v>
      </c>
    </row>
    <row r="15" spans="1:2" x14ac:dyDescent="0.25">
      <c r="A15" s="8" t="s">
        <v>194</v>
      </c>
      <c r="B15" s="10">
        <v>-43.13</v>
      </c>
    </row>
    <row r="16" spans="1:2" x14ac:dyDescent="0.25">
      <c r="A16" s="9" t="s">
        <v>234</v>
      </c>
      <c r="B16" s="10">
        <v>-43.13</v>
      </c>
    </row>
    <row r="17" spans="1:2" x14ac:dyDescent="0.25">
      <c r="A17" s="8" t="s">
        <v>224</v>
      </c>
      <c r="B17" s="10">
        <v>-220.28</v>
      </c>
    </row>
    <row r="18" spans="1:2" x14ac:dyDescent="0.25">
      <c r="A18" s="9" t="s">
        <v>44</v>
      </c>
      <c r="B18" s="10">
        <v>-220.28</v>
      </c>
    </row>
    <row r="19" spans="1:2" x14ac:dyDescent="0.25">
      <c r="A19" s="8" t="s">
        <v>209</v>
      </c>
      <c r="B19" s="10">
        <v>-150</v>
      </c>
    </row>
    <row r="20" spans="1:2" x14ac:dyDescent="0.25">
      <c r="A20" s="9" t="s">
        <v>101</v>
      </c>
      <c r="B20" s="10">
        <v>-150</v>
      </c>
    </row>
    <row r="21" spans="1:2" x14ac:dyDescent="0.25">
      <c r="A21" s="8" t="s">
        <v>227</v>
      </c>
      <c r="B21" s="10">
        <v>-146.44999999999999</v>
      </c>
    </row>
    <row r="22" spans="1:2" x14ac:dyDescent="0.25">
      <c r="A22" s="9" t="s">
        <v>119</v>
      </c>
      <c r="B22" s="10">
        <v>-146.44999999999999</v>
      </c>
    </row>
    <row r="23" spans="1:2" x14ac:dyDescent="0.25">
      <c r="A23" s="8" t="s">
        <v>165</v>
      </c>
      <c r="B23" s="10">
        <v>-50</v>
      </c>
    </row>
    <row r="24" spans="1:2" x14ac:dyDescent="0.25">
      <c r="A24" s="9" t="s">
        <v>31</v>
      </c>
      <c r="B24" s="10">
        <v>-50</v>
      </c>
    </row>
    <row r="25" spans="1:2" x14ac:dyDescent="0.25">
      <c r="A25" s="8" t="s">
        <v>175</v>
      </c>
      <c r="B25" s="10">
        <v>-50</v>
      </c>
    </row>
    <row r="26" spans="1:2" x14ac:dyDescent="0.25">
      <c r="A26" s="9" t="s">
        <v>176</v>
      </c>
      <c r="B26" s="10">
        <v>-50</v>
      </c>
    </row>
    <row r="27" spans="1:2" x14ac:dyDescent="0.25">
      <c r="A27" s="8" t="s">
        <v>182</v>
      </c>
      <c r="B27" s="10">
        <v>-979.42000000000007</v>
      </c>
    </row>
  </sheetData>
  <pageMargins left="0.7" right="0.7" top="0.75" bottom="0.75" header="0.3" footer="0.3"/>
  <pageSetup orientation="portrait" verticalDpi="0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workbookViewId="0">
      <selection activeCell="O5" sqref="O5"/>
    </sheetView>
  </sheetViews>
  <sheetFormatPr defaultRowHeight="15" x14ac:dyDescent="0.25"/>
  <cols>
    <col min="1" max="1" width="33.42578125" customWidth="1"/>
    <col min="2" max="2" width="14.85546875" customWidth="1"/>
  </cols>
  <sheetData>
    <row r="1" spans="1:2" x14ac:dyDescent="0.25">
      <c r="A1" t="s">
        <v>240</v>
      </c>
    </row>
    <row r="3" spans="1:2" x14ac:dyDescent="0.25">
      <c r="A3" s="7" t="s">
        <v>181</v>
      </c>
      <c r="B3" t="s">
        <v>235</v>
      </c>
    </row>
    <row r="4" spans="1:2" x14ac:dyDescent="0.25">
      <c r="A4" s="8" t="s">
        <v>156</v>
      </c>
      <c r="B4" s="10">
        <v>-292.67</v>
      </c>
    </row>
    <row r="5" spans="1:2" x14ac:dyDescent="0.25">
      <c r="A5" s="9" t="s">
        <v>25</v>
      </c>
      <c r="B5" s="10">
        <v>-41.45</v>
      </c>
    </row>
    <row r="6" spans="1:2" x14ac:dyDescent="0.25">
      <c r="A6" s="9" t="s">
        <v>21</v>
      </c>
      <c r="B6" s="10">
        <v>-251.22</v>
      </c>
    </row>
    <row r="7" spans="1:2" x14ac:dyDescent="0.25">
      <c r="A7" s="8" t="s">
        <v>241</v>
      </c>
      <c r="B7" s="10">
        <v>-125.25</v>
      </c>
    </row>
    <row r="8" spans="1:2" x14ac:dyDescent="0.25">
      <c r="A8" s="9" t="s">
        <v>74</v>
      </c>
      <c r="B8" s="10">
        <v>-125.25</v>
      </c>
    </row>
    <row r="9" spans="1:2" x14ac:dyDescent="0.25">
      <c r="A9" s="8" t="s">
        <v>166</v>
      </c>
      <c r="B9" s="10">
        <v>-29.15</v>
      </c>
    </row>
    <row r="10" spans="1:2" x14ac:dyDescent="0.25">
      <c r="A10" s="9" t="s">
        <v>28</v>
      </c>
      <c r="B10" s="10">
        <v>-29.15</v>
      </c>
    </row>
    <row r="11" spans="1:2" x14ac:dyDescent="0.25">
      <c r="A11" s="8" t="s">
        <v>230</v>
      </c>
      <c r="B11" s="10">
        <v>-31.45</v>
      </c>
    </row>
    <row r="12" spans="1:2" x14ac:dyDescent="0.25">
      <c r="A12" s="9" t="s">
        <v>105</v>
      </c>
      <c r="B12" s="10">
        <v>-31.45</v>
      </c>
    </row>
    <row r="13" spans="1:2" x14ac:dyDescent="0.25">
      <c r="A13" s="8" t="s">
        <v>208</v>
      </c>
      <c r="B13" s="10">
        <v>-503</v>
      </c>
    </row>
    <row r="14" spans="1:2" x14ac:dyDescent="0.25">
      <c r="A14" s="9" t="s">
        <v>207</v>
      </c>
      <c r="B14" s="10">
        <v>-503</v>
      </c>
    </row>
    <row r="15" spans="1:2" x14ac:dyDescent="0.25">
      <c r="A15" s="8" t="s">
        <v>206</v>
      </c>
      <c r="B15" s="10">
        <v>-141.24</v>
      </c>
    </row>
    <row r="16" spans="1:2" x14ac:dyDescent="0.25">
      <c r="A16" s="9" t="s">
        <v>115</v>
      </c>
      <c r="B16" s="10">
        <v>-141.24</v>
      </c>
    </row>
    <row r="17" spans="1:2" x14ac:dyDescent="0.25">
      <c r="A17" s="8" t="s">
        <v>205</v>
      </c>
      <c r="B17" s="10">
        <v>-204.66</v>
      </c>
    </row>
    <row r="18" spans="1:2" x14ac:dyDescent="0.25">
      <c r="A18" s="9" t="s">
        <v>114</v>
      </c>
      <c r="B18" s="10">
        <v>-204.66</v>
      </c>
    </row>
    <row r="19" spans="1:2" x14ac:dyDescent="0.25">
      <c r="A19" s="8" t="s">
        <v>223</v>
      </c>
      <c r="B19" s="10">
        <v>-95.48</v>
      </c>
    </row>
    <row r="20" spans="1:2" x14ac:dyDescent="0.25">
      <c r="A20" s="9" t="s">
        <v>155</v>
      </c>
      <c r="B20" s="10">
        <v>-95.48</v>
      </c>
    </row>
    <row r="21" spans="1:2" x14ac:dyDescent="0.25">
      <c r="A21" s="8" t="s">
        <v>213</v>
      </c>
      <c r="B21" s="10">
        <v>-8.8000000000000007</v>
      </c>
    </row>
    <row r="22" spans="1:2" x14ac:dyDescent="0.25">
      <c r="A22" s="9" t="s">
        <v>80</v>
      </c>
      <c r="B22" s="10">
        <v>-8.8000000000000007</v>
      </c>
    </row>
    <row r="23" spans="1:2" x14ac:dyDescent="0.25">
      <c r="A23" s="8" t="s">
        <v>163</v>
      </c>
      <c r="B23" s="10">
        <v>-300</v>
      </c>
    </row>
    <row r="24" spans="1:2" x14ac:dyDescent="0.25">
      <c r="A24" s="9" t="s">
        <v>35</v>
      </c>
      <c r="B24" s="10">
        <v>-300</v>
      </c>
    </row>
    <row r="25" spans="1:2" x14ac:dyDescent="0.25">
      <c r="A25" s="8" t="s">
        <v>226</v>
      </c>
      <c r="B25" s="10">
        <v>-27.5</v>
      </c>
    </row>
    <row r="26" spans="1:2" x14ac:dyDescent="0.25">
      <c r="A26" s="9" t="s">
        <v>167</v>
      </c>
      <c r="B26" s="10">
        <v>-27.5</v>
      </c>
    </row>
    <row r="27" spans="1:2" x14ac:dyDescent="0.25">
      <c r="A27" s="8" t="s">
        <v>182</v>
      </c>
      <c r="B27" s="10">
        <v>-1759.2</v>
      </c>
    </row>
  </sheetData>
  <pageMargins left="0.7" right="0.7" top="0.75" bottom="0.75" header="0.3" footer="0.3"/>
  <pageSetup orientation="portrait" verticalDpi="0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3"/>
  <sheetViews>
    <sheetView workbookViewId="0">
      <selection activeCell="B3" sqref="B3"/>
    </sheetView>
  </sheetViews>
  <sheetFormatPr defaultRowHeight="15" x14ac:dyDescent="0.25"/>
  <cols>
    <col min="1" max="1" width="31.140625" customWidth="1"/>
    <col min="2" max="2" width="14.85546875" customWidth="1"/>
  </cols>
  <sheetData>
    <row r="1" spans="1:2" x14ac:dyDescent="0.25">
      <c r="A1" t="s">
        <v>244</v>
      </c>
    </row>
    <row r="3" spans="1:2" x14ac:dyDescent="0.25">
      <c r="A3" s="7" t="s">
        <v>181</v>
      </c>
      <c r="B3" t="s">
        <v>235</v>
      </c>
    </row>
    <row r="4" spans="1:2" x14ac:dyDescent="0.25">
      <c r="A4" s="8" t="s">
        <v>232</v>
      </c>
      <c r="B4" s="10">
        <v>-15.88</v>
      </c>
    </row>
    <row r="5" spans="1:2" x14ac:dyDescent="0.25">
      <c r="A5" s="9" t="s">
        <v>39</v>
      </c>
      <c r="B5" s="10">
        <v>-15.88</v>
      </c>
    </row>
    <row r="6" spans="1:2" x14ac:dyDescent="0.25">
      <c r="A6" s="8" t="s">
        <v>225</v>
      </c>
      <c r="B6" s="10">
        <v>-8</v>
      </c>
    </row>
    <row r="7" spans="1:2" x14ac:dyDescent="0.25">
      <c r="A7" s="9" t="s">
        <v>168</v>
      </c>
      <c r="B7" s="10">
        <v>-8</v>
      </c>
    </row>
    <row r="8" spans="1:2" x14ac:dyDescent="0.25">
      <c r="A8" s="8" t="s">
        <v>220</v>
      </c>
      <c r="B8" s="10">
        <v>-206.03</v>
      </c>
    </row>
    <row r="9" spans="1:2" x14ac:dyDescent="0.25">
      <c r="A9" s="9" t="s">
        <v>151</v>
      </c>
      <c r="B9" s="10">
        <v>-206.03</v>
      </c>
    </row>
    <row r="10" spans="1:2" x14ac:dyDescent="0.25">
      <c r="A10" s="8" t="s">
        <v>222</v>
      </c>
      <c r="B10" s="10">
        <v>-183.01</v>
      </c>
    </row>
    <row r="11" spans="1:2" x14ac:dyDescent="0.25">
      <c r="A11" s="9" t="s">
        <v>51</v>
      </c>
      <c r="B11" s="10">
        <v>-183.01</v>
      </c>
    </row>
    <row r="12" spans="1:2" x14ac:dyDescent="0.25">
      <c r="A12" s="8" t="s">
        <v>131</v>
      </c>
      <c r="B12" s="10">
        <v>-150</v>
      </c>
    </row>
    <row r="13" spans="1:2" x14ac:dyDescent="0.25">
      <c r="A13" s="9" t="s">
        <v>112</v>
      </c>
      <c r="B13" s="10">
        <v>-150</v>
      </c>
    </row>
    <row r="14" spans="1:2" x14ac:dyDescent="0.25">
      <c r="A14" s="8" t="s">
        <v>214</v>
      </c>
      <c r="B14" s="10">
        <v>-300</v>
      </c>
    </row>
    <row r="15" spans="1:2" x14ac:dyDescent="0.25">
      <c r="A15" s="9" t="s">
        <v>93</v>
      </c>
      <c r="B15" s="10">
        <v>-300</v>
      </c>
    </row>
    <row r="16" spans="1:2" x14ac:dyDescent="0.25">
      <c r="A16" s="8" t="s">
        <v>245</v>
      </c>
      <c r="B16" s="10">
        <v>-300</v>
      </c>
    </row>
    <row r="17" spans="1:2" x14ac:dyDescent="0.25">
      <c r="A17" s="9" t="s">
        <v>53</v>
      </c>
      <c r="B17" s="10">
        <v>-300</v>
      </c>
    </row>
    <row r="18" spans="1:2" x14ac:dyDescent="0.25">
      <c r="A18" s="8" t="s">
        <v>140</v>
      </c>
      <c r="B18" s="10">
        <v>-800</v>
      </c>
    </row>
    <row r="19" spans="1:2" x14ac:dyDescent="0.25">
      <c r="A19" s="9" t="s">
        <v>88</v>
      </c>
      <c r="B19" s="10">
        <v>-400</v>
      </c>
    </row>
    <row r="20" spans="1:2" x14ac:dyDescent="0.25">
      <c r="A20" s="9" t="s">
        <v>67</v>
      </c>
      <c r="B20" s="10">
        <v>-400</v>
      </c>
    </row>
    <row r="21" spans="1:2" x14ac:dyDescent="0.25">
      <c r="A21" s="8" t="s">
        <v>143</v>
      </c>
      <c r="B21" s="10">
        <v>-300</v>
      </c>
    </row>
    <row r="22" spans="1:2" x14ac:dyDescent="0.25">
      <c r="A22" s="9" t="s">
        <v>79</v>
      </c>
      <c r="B22" s="10">
        <v>-150</v>
      </c>
    </row>
    <row r="23" spans="1:2" x14ac:dyDescent="0.25">
      <c r="A23" s="9" t="s">
        <v>17</v>
      </c>
      <c r="B23" s="10">
        <v>-150</v>
      </c>
    </row>
    <row r="24" spans="1:2" x14ac:dyDescent="0.25">
      <c r="A24" s="8" t="s">
        <v>134</v>
      </c>
      <c r="B24" s="10">
        <v>-548.16</v>
      </c>
    </row>
    <row r="25" spans="1:2" x14ac:dyDescent="0.25">
      <c r="A25" s="9" t="s">
        <v>94</v>
      </c>
      <c r="B25" s="10">
        <v>-140.47</v>
      </c>
    </row>
    <row r="26" spans="1:2" x14ac:dyDescent="0.25">
      <c r="A26" s="9" t="s">
        <v>54</v>
      </c>
      <c r="B26" s="10">
        <v>-124.04</v>
      </c>
    </row>
    <row r="27" spans="1:2" x14ac:dyDescent="0.25">
      <c r="A27" s="9" t="s">
        <v>47</v>
      </c>
      <c r="B27" s="10">
        <v>-123.75</v>
      </c>
    </row>
    <row r="28" spans="1:2" x14ac:dyDescent="0.25">
      <c r="A28" s="9" t="s">
        <v>37</v>
      </c>
      <c r="B28" s="10">
        <v>-88.77</v>
      </c>
    </row>
    <row r="29" spans="1:2" x14ac:dyDescent="0.25">
      <c r="A29" s="9" t="s">
        <v>15</v>
      </c>
      <c r="B29" s="10">
        <v>-71.13</v>
      </c>
    </row>
    <row r="30" spans="1:2" x14ac:dyDescent="0.25">
      <c r="A30" s="8" t="s">
        <v>204</v>
      </c>
      <c r="B30" s="10">
        <v>-123.45</v>
      </c>
    </row>
    <row r="31" spans="1:2" x14ac:dyDescent="0.25">
      <c r="A31" s="9" t="s">
        <v>75</v>
      </c>
      <c r="B31" s="10">
        <v>-123.45</v>
      </c>
    </row>
    <row r="32" spans="1:2" x14ac:dyDescent="0.25">
      <c r="A32" s="8" t="s">
        <v>170</v>
      </c>
      <c r="B32" s="10">
        <v>-16.559999999999999</v>
      </c>
    </row>
    <row r="33" spans="1:2" x14ac:dyDescent="0.25">
      <c r="A33" s="9" t="s">
        <v>18</v>
      </c>
      <c r="B33" s="10">
        <v>-16.559999999999999</v>
      </c>
    </row>
    <row r="34" spans="1:2" x14ac:dyDescent="0.25">
      <c r="A34" s="8" t="s">
        <v>231</v>
      </c>
      <c r="B34" s="10">
        <v>-1000</v>
      </c>
    </row>
    <row r="35" spans="1:2" x14ac:dyDescent="0.25">
      <c r="A35" s="9" t="s">
        <v>82</v>
      </c>
      <c r="B35" s="10">
        <v>-500</v>
      </c>
    </row>
    <row r="36" spans="1:2" x14ac:dyDescent="0.25">
      <c r="A36" s="9" t="s">
        <v>46</v>
      </c>
      <c r="B36" s="10">
        <v>-500</v>
      </c>
    </row>
    <row r="37" spans="1:2" x14ac:dyDescent="0.25">
      <c r="A37" s="8" t="s">
        <v>153</v>
      </c>
      <c r="B37" s="10">
        <v>-250</v>
      </c>
    </row>
    <row r="38" spans="1:2" x14ac:dyDescent="0.25">
      <c r="A38" s="9" t="s">
        <v>58</v>
      </c>
      <c r="B38" s="10">
        <v>-250</v>
      </c>
    </row>
    <row r="39" spans="1:2" x14ac:dyDescent="0.25">
      <c r="A39" s="8" t="s">
        <v>142</v>
      </c>
      <c r="B39" s="10">
        <v>-500</v>
      </c>
    </row>
    <row r="40" spans="1:2" x14ac:dyDescent="0.25">
      <c r="A40" s="9" t="s">
        <v>85</v>
      </c>
      <c r="B40" s="10">
        <v>-250</v>
      </c>
    </row>
    <row r="41" spans="1:2" x14ac:dyDescent="0.25">
      <c r="A41" s="9" t="s">
        <v>59</v>
      </c>
      <c r="B41" s="10">
        <v>-250</v>
      </c>
    </row>
    <row r="42" spans="1:2" x14ac:dyDescent="0.25">
      <c r="A42" s="8" t="s">
        <v>139</v>
      </c>
      <c r="B42" s="10">
        <v>-2500</v>
      </c>
    </row>
    <row r="43" spans="1:2" x14ac:dyDescent="0.25">
      <c r="A43" s="9" t="s">
        <v>64</v>
      </c>
      <c r="B43" s="10">
        <v>-1250</v>
      </c>
    </row>
    <row r="44" spans="1:2" x14ac:dyDescent="0.25">
      <c r="A44" s="9" t="s">
        <v>55</v>
      </c>
      <c r="B44" s="10">
        <v>-1250</v>
      </c>
    </row>
    <row r="45" spans="1:2" x14ac:dyDescent="0.25">
      <c r="A45" s="8" t="s">
        <v>158</v>
      </c>
      <c r="B45" s="10">
        <v>-481.74</v>
      </c>
    </row>
    <row r="46" spans="1:2" x14ac:dyDescent="0.25">
      <c r="A46" s="9" t="s">
        <v>38</v>
      </c>
      <c r="B46" s="10">
        <v>-226.44</v>
      </c>
    </row>
    <row r="47" spans="1:2" x14ac:dyDescent="0.25">
      <c r="A47" s="9" t="s">
        <v>122</v>
      </c>
      <c r="B47" s="10">
        <v>-255.3</v>
      </c>
    </row>
    <row r="48" spans="1:2" x14ac:dyDescent="0.25">
      <c r="A48" s="8" t="s">
        <v>144</v>
      </c>
      <c r="B48" s="10">
        <v>-250</v>
      </c>
    </row>
    <row r="49" spans="1:2" x14ac:dyDescent="0.25">
      <c r="A49" s="9" t="s">
        <v>78</v>
      </c>
      <c r="B49" s="10">
        <v>-250</v>
      </c>
    </row>
    <row r="50" spans="1:2" x14ac:dyDescent="0.25">
      <c r="A50" s="8" t="s">
        <v>132</v>
      </c>
      <c r="B50" s="10">
        <v>-150</v>
      </c>
    </row>
    <row r="51" spans="1:2" x14ac:dyDescent="0.25">
      <c r="A51" s="9" t="s">
        <v>104</v>
      </c>
      <c r="B51" s="10">
        <v>-75</v>
      </c>
    </row>
    <row r="52" spans="1:2" x14ac:dyDescent="0.25">
      <c r="A52" s="9" t="s">
        <v>89</v>
      </c>
      <c r="B52" s="10">
        <v>-75</v>
      </c>
    </row>
    <row r="53" spans="1:2" x14ac:dyDescent="0.25">
      <c r="A53" s="8" t="s">
        <v>246</v>
      </c>
      <c r="B53" s="10">
        <v>-1250</v>
      </c>
    </row>
    <row r="54" spans="1:2" x14ac:dyDescent="0.25">
      <c r="A54" s="9" t="s">
        <v>63</v>
      </c>
      <c r="B54" s="10">
        <v>-1250</v>
      </c>
    </row>
    <row r="55" spans="1:2" x14ac:dyDescent="0.25">
      <c r="A55" s="8" t="s">
        <v>215</v>
      </c>
      <c r="B55" s="10">
        <v>-1250</v>
      </c>
    </row>
    <row r="56" spans="1:2" x14ac:dyDescent="0.25">
      <c r="A56" s="9" t="s">
        <v>86</v>
      </c>
      <c r="B56" s="10">
        <v>-1250</v>
      </c>
    </row>
    <row r="57" spans="1:2" x14ac:dyDescent="0.25">
      <c r="A57" s="8" t="s">
        <v>135</v>
      </c>
      <c r="B57" s="10">
        <v>-3000</v>
      </c>
    </row>
    <row r="58" spans="1:2" x14ac:dyDescent="0.25">
      <c r="A58" s="9" t="s">
        <v>92</v>
      </c>
      <c r="B58" s="10">
        <v>-1500</v>
      </c>
    </row>
    <row r="59" spans="1:2" x14ac:dyDescent="0.25">
      <c r="A59" s="9" t="s">
        <v>56</v>
      </c>
      <c r="B59" s="10">
        <v>-1500</v>
      </c>
    </row>
    <row r="60" spans="1:2" x14ac:dyDescent="0.25">
      <c r="A60" s="8" t="s">
        <v>217</v>
      </c>
      <c r="B60" s="10">
        <v>-100</v>
      </c>
    </row>
    <row r="61" spans="1:2" x14ac:dyDescent="0.25">
      <c r="A61" s="9" t="s">
        <v>148</v>
      </c>
      <c r="B61" s="10">
        <v>-100</v>
      </c>
    </row>
    <row r="62" spans="1:2" x14ac:dyDescent="0.25">
      <c r="A62" s="8" t="s">
        <v>145</v>
      </c>
      <c r="B62" s="10">
        <v>-100</v>
      </c>
    </row>
    <row r="63" spans="1:2" x14ac:dyDescent="0.25">
      <c r="A63" s="9" t="s">
        <v>69</v>
      </c>
      <c r="B63" s="10">
        <v>-100</v>
      </c>
    </row>
    <row r="64" spans="1:2" x14ac:dyDescent="0.25">
      <c r="A64" s="8" t="s">
        <v>138</v>
      </c>
      <c r="B64" s="10">
        <v>-1000</v>
      </c>
    </row>
    <row r="65" spans="1:2" x14ac:dyDescent="0.25">
      <c r="A65" s="9" t="s">
        <v>91</v>
      </c>
      <c r="B65" s="10">
        <v>-500</v>
      </c>
    </row>
    <row r="66" spans="1:2" x14ac:dyDescent="0.25">
      <c r="A66" s="9" t="s">
        <v>66</v>
      </c>
      <c r="B66" s="10">
        <v>-500</v>
      </c>
    </row>
    <row r="67" spans="1:2" x14ac:dyDescent="0.25">
      <c r="A67" s="8" t="s">
        <v>216</v>
      </c>
      <c r="B67" s="10">
        <v>-175</v>
      </c>
    </row>
    <row r="68" spans="1:2" x14ac:dyDescent="0.25">
      <c r="A68" s="9" t="s">
        <v>146</v>
      </c>
      <c r="B68" s="10">
        <v>-175</v>
      </c>
    </row>
    <row r="69" spans="1:2" x14ac:dyDescent="0.25">
      <c r="A69" s="8" t="s">
        <v>154</v>
      </c>
      <c r="B69" s="10">
        <v>-27.92</v>
      </c>
    </row>
    <row r="70" spans="1:2" x14ac:dyDescent="0.25">
      <c r="A70" s="9" t="s">
        <v>45</v>
      </c>
      <c r="B70" s="10">
        <v>-27.92</v>
      </c>
    </row>
    <row r="71" spans="1:2" x14ac:dyDescent="0.25">
      <c r="A71" s="8" t="s">
        <v>177</v>
      </c>
      <c r="B71" s="10">
        <v>-122.08</v>
      </c>
    </row>
    <row r="72" spans="1:2" x14ac:dyDescent="0.25">
      <c r="A72" s="9" t="s">
        <v>122</v>
      </c>
      <c r="B72" s="10">
        <v>-122.08</v>
      </c>
    </row>
    <row r="73" spans="1:2" x14ac:dyDescent="0.25">
      <c r="A73" s="8" t="s">
        <v>136</v>
      </c>
      <c r="B73" s="10">
        <v>-1200</v>
      </c>
    </row>
    <row r="74" spans="1:2" x14ac:dyDescent="0.25">
      <c r="A74" s="9" t="s">
        <v>90</v>
      </c>
      <c r="B74" s="10">
        <v>-600</v>
      </c>
    </row>
    <row r="75" spans="1:2" x14ac:dyDescent="0.25">
      <c r="A75" s="9" t="s">
        <v>62</v>
      </c>
      <c r="B75" s="10">
        <v>-600</v>
      </c>
    </row>
    <row r="76" spans="1:2" x14ac:dyDescent="0.25">
      <c r="A76" s="8" t="s">
        <v>137</v>
      </c>
      <c r="B76" s="10">
        <v>-2000</v>
      </c>
    </row>
    <row r="77" spans="1:2" x14ac:dyDescent="0.25">
      <c r="A77" s="9" t="s">
        <v>87</v>
      </c>
      <c r="B77" s="10">
        <v>-1000</v>
      </c>
    </row>
    <row r="78" spans="1:2" x14ac:dyDescent="0.25">
      <c r="A78" s="9" t="s">
        <v>65</v>
      </c>
      <c r="B78" s="10">
        <v>-1000</v>
      </c>
    </row>
    <row r="79" spans="1:2" x14ac:dyDescent="0.25">
      <c r="A79" s="8" t="s">
        <v>141</v>
      </c>
      <c r="B79" s="10">
        <v>-750</v>
      </c>
    </row>
    <row r="80" spans="1:2" x14ac:dyDescent="0.25">
      <c r="A80" s="9" t="s">
        <v>81</v>
      </c>
      <c r="B80" s="10">
        <v>-750</v>
      </c>
    </row>
    <row r="81" spans="1:2" x14ac:dyDescent="0.25">
      <c r="A81" s="8" t="s">
        <v>152</v>
      </c>
      <c r="B81" s="10">
        <v>-750</v>
      </c>
    </row>
    <row r="82" spans="1:2" x14ac:dyDescent="0.25">
      <c r="A82" s="9" t="s">
        <v>61</v>
      </c>
      <c r="B82" s="10">
        <v>-750</v>
      </c>
    </row>
    <row r="83" spans="1:2" x14ac:dyDescent="0.25">
      <c r="A83" s="8" t="s">
        <v>182</v>
      </c>
      <c r="B83" s="10">
        <v>-19807.830000000002</v>
      </c>
    </row>
  </sheetData>
  <pageMargins left="0.7" right="0.7" top="0.75" bottom="0.75" header="0.3" footer="0.3"/>
  <pageSetup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BUDGET 2012-13 (2)</vt:lpstr>
      <vt:lpstr>BUDGET 2012-13</vt:lpstr>
      <vt:lpstr>INCOME</vt:lpstr>
      <vt:lpstr>EXPENSES</vt:lpstr>
      <vt:lpstr>Treasurer'r Report 7-24-12</vt:lpstr>
      <vt:lpstr>Governance</vt:lpstr>
      <vt:lpstr>Office Maintenance</vt:lpstr>
      <vt:lpstr>Membership</vt:lpstr>
      <vt:lpstr>Administrative</vt:lpstr>
      <vt:lpstr>IEA Payments</vt:lpstr>
      <vt:lpstr>Other</vt:lpstr>
      <vt:lpstr>Negotiations</vt:lpstr>
      <vt:lpstr>Bank Statement</vt:lpstr>
      <vt:lpstr>'Treasurer''r Report 7-24-12'!Print_Titles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Windows User</cp:lastModifiedBy>
  <cp:lastPrinted>2012-07-24T19:40:29Z</cp:lastPrinted>
  <dcterms:created xsi:type="dcterms:W3CDTF">2012-07-10T18:46:29Z</dcterms:created>
  <dcterms:modified xsi:type="dcterms:W3CDTF">2012-07-27T17:12:04Z</dcterms:modified>
</cp:coreProperties>
</file>